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ffline\Users\BENHAYON\Mijn documenten\persoonlijk\SIJB\Penningmeester\Financiele verslagen\"/>
    </mc:Choice>
  </mc:AlternateContent>
  <xr:revisionPtr revIDLastSave="0" documentId="13_ncr:1_{2209B4CD-BFB6-444D-8D6D-2503E70A27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LANS" sheetId="3" r:id="rId1"/>
    <sheet name="2022" sheetId="1" r:id="rId2"/>
    <sheet name="Overige kosten" sheetId="4" state="hidden" r:id="rId3"/>
    <sheet name="Berekening baten en lasten" sheetId="5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3" l="1"/>
  <c r="C44" i="3"/>
  <c r="J44" i="3"/>
  <c r="Y48" i="1"/>
  <c r="Y50" i="1" s="1"/>
  <c r="Y54" i="1" s="1"/>
  <c r="I44" i="3" l="1"/>
  <c r="W60" i="1" l="1"/>
  <c r="AA60" i="1"/>
  <c r="W48" i="1"/>
  <c r="J23" i="5" l="1"/>
  <c r="M47" i="5"/>
  <c r="O32" i="5"/>
  <c r="M46" i="5"/>
  <c r="M45" i="5"/>
  <c r="M44" i="5"/>
  <c r="M43" i="5"/>
  <c r="M49" i="5" s="1"/>
  <c r="I20" i="3"/>
  <c r="G20" i="3"/>
  <c r="P6" i="5"/>
  <c r="W18" i="1" l="1"/>
  <c r="W50" i="1" s="1"/>
  <c r="W54" i="1" s="1"/>
  <c r="J13" i="5"/>
  <c r="J38" i="5"/>
  <c r="P7" i="5" s="1"/>
  <c r="P8" i="5" s="1"/>
  <c r="P10" i="5" s="1"/>
  <c r="P12" i="5" s="1"/>
  <c r="O25" i="5"/>
  <c r="H10" i="5" l="1"/>
  <c r="H13" i="5" s="1"/>
  <c r="U13" i="1"/>
  <c r="U26" i="1"/>
  <c r="U44" i="1"/>
  <c r="U41" i="1"/>
  <c r="H16" i="5"/>
  <c r="G4" i="5"/>
  <c r="S11" i="1" s="1"/>
  <c r="U33" i="1"/>
  <c r="U27" i="1"/>
  <c r="U24" i="1"/>
  <c r="U22" i="1"/>
  <c r="U16" i="1"/>
  <c r="U15" i="1"/>
  <c r="U14" i="1"/>
  <c r="G26" i="5"/>
  <c r="S33" i="1" s="1"/>
  <c r="G30" i="5"/>
  <c r="S41" i="1" s="1"/>
  <c r="S24" i="1"/>
  <c r="S16" i="1"/>
  <c r="S15" i="1"/>
  <c r="S14" i="1"/>
  <c r="G16" i="5"/>
  <c r="G17" i="5"/>
  <c r="S22" i="1" s="1"/>
  <c r="G22" i="5"/>
  <c r="S26" i="1" s="1"/>
  <c r="G23" i="5"/>
  <c r="S27" i="1" s="1"/>
  <c r="G31" i="5"/>
  <c r="S44" i="1" s="1"/>
  <c r="G6" i="5"/>
  <c r="S13" i="1" s="1"/>
  <c r="E27" i="3"/>
  <c r="S58" i="1"/>
  <c r="S60" i="1" s="1"/>
  <c r="E20" i="3"/>
  <c r="Q60" i="1"/>
  <c r="Q48" i="1"/>
  <c r="Q18" i="1"/>
  <c r="O11" i="1"/>
  <c r="O16" i="1"/>
  <c r="O41" i="1"/>
  <c r="O44" i="1"/>
  <c r="O22" i="1"/>
  <c r="O50" i="1"/>
  <c r="O54" i="1" s="1"/>
  <c r="O59" i="1" s="1"/>
  <c r="O60" i="1" s="1"/>
  <c r="M33" i="1"/>
  <c r="M44" i="1"/>
  <c r="M16" i="1"/>
  <c r="M11" i="1"/>
  <c r="K48" i="1"/>
  <c r="K18" i="1"/>
  <c r="I18" i="1"/>
  <c r="I48" i="1"/>
  <c r="D18" i="1"/>
  <c r="D48" i="1"/>
  <c r="G48" i="1"/>
  <c r="G18" i="1"/>
  <c r="E18" i="1"/>
  <c r="E48" i="1"/>
  <c r="A14" i="4"/>
  <c r="C9" i="4"/>
  <c r="C11" i="4"/>
  <c r="G50" i="1" l="1"/>
  <c r="G54" i="1" s="1"/>
  <c r="G59" i="1" s="1"/>
  <c r="G60" i="1" s="1"/>
  <c r="M18" i="1"/>
  <c r="U21" i="1"/>
  <c r="H38" i="5"/>
  <c r="K50" i="1"/>
  <c r="K54" i="1" s="1"/>
  <c r="M48" i="1"/>
  <c r="M50" i="1" s="1"/>
  <c r="M54" i="1" s="1"/>
  <c r="M59" i="1" s="1"/>
  <c r="Q50" i="1"/>
  <c r="G38" i="5"/>
  <c r="G13" i="5"/>
  <c r="S21" i="1"/>
  <c r="S48" i="1" s="1"/>
  <c r="I50" i="1"/>
  <c r="I54" i="1" s="1"/>
  <c r="E50" i="1"/>
  <c r="E54" i="1" s="1"/>
  <c r="E59" i="1" s="1"/>
  <c r="D50" i="1"/>
  <c r="D54" i="1" s="1"/>
  <c r="D59" i="1" s="1"/>
  <c r="D60" i="1" s="1"/>
  <c r="E58" i="1" s="1"/>
  <c r="K59" i="1"/>
  <c r="K60" i="1" s="1"/>
  <c r="M58" i="1" s="1"/>
  <c r="U48" i="1"/>
  <c r="S18" i="1"/>
  <c r="E60" i="1" l="1"/>
  <c r="S50" i="1"/>
  <c r="S54" i="1" s="1"/>
  <c r="E30" i="3" s="1"/>
  <c r="M60" i="1"/>
  <c r="U11" i="1"/>
  <c r="U18" i="1" s="1"/>
  <c r="U50" i="1" s="1"/>
  <c r="U54" i="1" s="1"/>
  <c r="G30" i="3" s="1"/>
  <c r="G27" i="3" l="1"/>
  <c r="G44" i="3" s="1"/>
  <c r="E44" i="3"/>
  <c r="U58" i="1"/>
  <c r="U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J26" authorId="0" shapeId="0" xr:uid="{80107A4F-FFE8-5649-A185-2819E5323AA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Incidentele lasten totaal</t>
        </r>
      </text>
    </comment>
  </commentList>
</comments>
</file>

<file path=xl/sharedStrings.xml><?xml version="1.0" encoding="utf-8"?>
<sst xmlns="http://schemas.openxmlformats.org/spreadsheetml/2006/main" count="182" uniqueCount="142">
  <si>
    <t>Stichting tot Instandhouding van de Joodse Begraafplaats te 's-Gravenhage</t>
  </si>
  <si>
    <t>Begroting</t>
  </si>
  <si>
    <t>BATEN</t>
  </si>
  <si>
    <t>€</t>
  </si>
  <si>
    <t>Donaties</t>
  </si>
  <si>
    <t>Open Monumentendag</t>
  </si>
  <si>
    <t>Rente</t>
  </si>
  <si>
    <t>LASTEN</t>
  </si>
  <si>
    <t>Copijn</t>
  </si>
  <si>
    <t>Algemeen</t>
  </si>
  <si>
    <t>ALGEMEEN</t>
  </si>
  <si>
    <t>Reservering groot onderhoud</t>
  </si>
  <si>
    <t>Boomcertificaten</t>
  </si>
  <si>
    <t>RESULTAAT ALGEMEEN</t>
  </si>
  <si>
    <t>ACTIVA</t>
  </si>
  <si>
    <t>Crediteuren</t>
  </si>
  <si>
    <t>PASSIVA</t>
  </si>
  <si>
    <t>Vorderingen</t>
  </si>
  <si>
    <t>Liquide middelen</t>
  </si>
  <si>
    <t>Vlottende activa</t>
  </si>
  <si>
    <t>Vooruitbetaald</t>
  </si>
  <si>
    <t>Eigen vermogen</t>
  </si>
  <si>
    <t>Kortlopende schulden</t>
  </si>
  <si>
    <t>Verzekeringen</t>
  </si>
  <si>
    <t>Overige inkomsten</t>
  </si>
  <si>
    <t>Werkelijk</t>
  </si>
  <si>
    <t>Donaties Memorial</t>
  </si>
  <si>
    <t>Subsidie Brom/Brim</t>
  </si>
  <si>
    <t>Memorial</t>
  </si>
  <si>
    <t>TOTAAL RESULTAAT</t>
  </si>
  <si>
    <t>VERMOGEN</t>
  </si>
  <si>
    <t>Resultaat lopend jaar</t>
  </si>
  <si>
    <t xml:space="preserve">Algemeen vermogen per 01-01 </t>
  </si>
  <si>
    <t>Overig nog te betalen kosten</t>
  </si>
  <si>
    <t>Nog te ontvangen rente en subsidie</t>
  </si>
  <si>
    <t>Hanneke - declaratie diner</t>
  </si>
  <si>
    <t>Michiel Hes - declaratie dvd</t>
  </si>
  <si>
    <t>KvK</t>
  </si>
  <si>
    <t>Diederick - declaratie diner</t>
  </si>
  <si>
    <t>Diederick - declaratie tafel</t>
  </si>
  <si>
    <t>Reg. Belastinggroep</t>
  </si>
  <si>
    <t>Enthoven - OM bon 02 2010</t>
  </si>
  <si>
    <t>Hanneke - OM bon 03</t>
  </si>
  <si>
    <t>ABNR AMRO</t>
  </si>
  <si>
    <t>Totaal overige kosten</t>
  </si>
  <si>
    <t>Onderhoud Muur</t>
  </si>
  <si>
    <t>Monumentenwacht/restauratiefonds</t>
  </si>
  <si>
    <t>Terugbetaling lening Levi Lassen</t>
  </si>
  <si>
    <t xml:space="preserve">€ </t>
  </si>
  <si>
    <t>Resultaat</t>
  </si>
  <si>
    <t>Website</t>
  </si>
  <si>
    <t>Grafmonument Saul Halevi</t>
  </si>
  <si>
    <t>ING</t>
  </si>
  <si>
    <t>Aanvraag BRIM-subsidie</t>
  </si>
  <si>
    <t>Onderhoud metaarhuisje</t>
  </si>
  <si>
    <t>Onderhoud zerken</t>
  </si>
  <si>
    <t>Afschrijving boomcertificaten</t>
  </si>
  <si>
    <t>Bestemmingfonds Verveer monument</t>
  </si>
  <si>
    <t xml:space="preserve">Vrij besteedbaar </t>
  </si>
  <si>
    <t>Niet vrij besteedbaar</t>
  </si>
  <si>
    <t>uit reserve grootonderhoud/bestemmingsfonds Verveer</t>
  </si>
  <si>
    <t>Reservering groot onderhoud/Verveer komende jaar</t>
  </si>
  <si>
    <t>eindsaldo ING spaar + betaal</t>
  </si>
  <si>
    <t>Afrondingsverschil</t>
  </si>
  <si>
    <t>Erfgoedhuis ZH/Monumentenwacht</t>
  </si>
  <si>
    <t>a) Drukwerk</t>
  </si>
  <si>
    <t>b) Advies</t>
  </si>
  <si>
    <t>c) Kosten bank</t>
  </si>
  <si>
    <t>d) Waterschapsbelasting</t>
  </si>
  <si>
    <t xml:space="preserve">Den Haag Centr Subsidie B </t>
  </si>
  <si>
    <t xml:space="preserve">Stg Levi Lassen </t>
  </si>
  <si>
    <t>ING Bankkosten</t>
  </si>
  <si>
    <t>Website Hugo Maerten</t>
  </si>
  <si>
    <t>Mihos Domeinnaam</t>
  </si>
  <si>
    <t>Regionale Belastinggroep</t>
  </si>
  <si>
    <t>Erfgoedhuis</t>
  </si>
  <si>
    <t xml:space="preserve">Onderhoud hekwerk </t>
  </si>
  <si>
    <t>Onderhoud hekwerk (Vink)</t>
  </si>
  <si>
    <t>x</t>
  </si>
  <si>
    <t xml:space="preserve">Adviseurkosten </t>
  </si>
  <si>
    <t>Tuingereedschap en vrijwilligers</t>
  </si>
  <si>
    <t>Onderhoud zerken 2021 v Wijngaarden</t>
  </si>
  <si>
    <t>ARS Donandi Pauluc Fonds</t>
  </si>
  <si>
    <t>Subsidie den Haag</t>
  </si>
  <si>
    <t>Tuin gereedschap en onderhoud park</t>
  </si>
  <si>
    <t>Baten</t>
  </si>
  <si>
    <t>Lasten</t>
  </si>
  <si>
    <t>naar Zakelijke Oranje Spaarrekening</t>
  </si>
  <si>
    <t xml:space="preserve">01-01-2021 ING rekening </t>
  </si>
  <si>
    <t>bij 2021</t>
  </si>
  <si>
    <t>saldo</t>
  </si>
  <si>
    <t>af 2021</t>
  </si>
  <si>
    <t>31-12--2021</t>
  </si>
  <si>
    <t>Werkelijke saldo ING</t>
  </si>
  <si>
    <t>subtotaal</t>
  </si>
  <si>
    <t>ING afschrift info</t>
  </si>
  <si>
    <t>Incidentele lasten</t>
  </si>
  <si>
    <t xml:space="preserve">e) Mihos Domein naam </t>
  </si>
  <si>
    <t xml:space="preserve">f) Erfgoedhuis </t>
  </si>
  <si>
    <t>Balans 2021</t>
  </si>
  <si>
    <t xml:space="preserve">Infoborg ingang </t>
  </si>
  <si>
    <t xml:space="preserve">Verschil </t>
  </si>
  <si>
    <t>A1</t>
  </si>
  <si>
    <t>A2</t>
  </si>
  <si>
    <t>A3</t>
  </si>
  <si>
    <t>A4</t>
  </si>
  <si>
    <t>A5</t>
  </si>
  <si>
    <t>A6</t>
  </si>
  <si>
    <t>A1 t/m A6</t>
  </si>
  <si>
    <t>B1</t>
  </si>
  <si>
    <t>C1</t>
  </si>
  <si>
    <t>D1</t>
  </si>
  <si>
    <t>D2</t>
  </si>
  <si>
    <t>D3</t>
  </si>
  <si>
    <t>D4</t>
  </si>
  <si>
    <t>D3 en D4</t>
  </si>
  <si>
    <t>D1 t/ MD4</t>
  </si>
  <si>
    <t>E1</t>
  </si>
  <si>
    <t>E2</t>
  </si>
  <si>
    <t>E1 en E2 en E3</t>
  </si>
  <si>
    <t>E3</t>
  </si>
  <si>
    <t>E1 en E3 en E3</t>
  </si>
  <si>
    <t>Uitgaven €30 meer dan ING saldo 31-12-21</t>
  </si>
  <si>
    <t xml:space="preserve">saldo uitgaven </t>
  </si>
  <si>
    <t>NL26INGB 003376801</t>
  </si>
  <si>
    <t>Zakelijke Oranje Spaarrekening</t>
  </si>
  <si>
    <t xml:space="preserve">bedrag </t>
  </si>
  <si>
    <t>totaal</t>
  </si>
  <si>
    <t xml:space="preserve"> </t>
  </si>
  <si>
    <t>.</t>
  </si>
  <si>
    <t>Uitgaven</t>
  </si>
  <si>
    <t>Reservering subs RCE Gebouwd</t>
  </si>
  <si>
    <t>Reservering subs GemDH zerken</t>
  </si>
  <si>
    <t xml:space="preserve">Reservering subs RCE Groen </t>
  </si>
  <si>
    <t>Overige inkomsten (NIG, NIBC, StgFonds 1818, Stg 't Gilde, Stg Roos Weijl)</t>
  </si>
  <si>
    <t>Onderhoud Muur (Burgy)</t>
  </si>
  <si>
    <t>Onderhoud Groen</t>
  </si>
  <si>
    <t>saldo rekening en spaarrekening 31-12-2022</t>
  </si>
  <si>
    <t>Algemeen vermogen op 1 januari 2022</t>
  </si>
  <si>
    <t>Vermogen op 31 december 2022</t>
  </si>
  <si>
    <t>Incidentele projecten (verhalen, film, panelen metaarhuis)</t>
  </si>
  <si>
    <t>g) overige lasten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</si>
</sst>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€&quot;\ * #,##0_);_(&quot;€&quot;\ * \(#,##0\);_(&quot;€&quot;\ * &quot;-&quot;_);_(@_)"/>
    <numFmt numFmtId="165" formatCode="_(&quot;€&quot;\ * #,##0.00_);_(&quot;€&quot;\ * \(#,##0.00\);_(&quot;€&quot;\ * &quot;-&quot;??_);_(@_)"/>
    <numFmt numFmtId="166" formatCode="_-&quot;fl.&quot;\ * #,##0.00_-;_-&quot;fl.&quot;\ * #,##0.00\-;_-&quot;fl.&quot;\ * &quot;-&quot;??_-;_-@_-"/>
    <numFmt numFmtId="167" formatCode="_ [$€-2]\ * #,##0_ ;_ [$€-2]\ * \-#,##0_ ;_ [$€-2]\ * &quot;-&quot;??_ ;_ @_ "/>
    <numFmt numFmtId="168" formatCode="_ [$€-413]\ * #,##0.00_ ;_ [$€-413]\ * \-#,##0.00_ ;_ [$€-413]\ * &quot;-&quot;??_ ;_ @_ "/>
    <numFmt numFmtId="169" formatCode="_ [$€-413]\ * #,##0_ ;_ [$€-413]\ * \-#,##0_ ;_ [$€-413]\ * &quot;-&quot;??_ ;_ @_ "/>
    <numFmt numFmtId="170" formatCode="&quot;€&quot;\ #,##0.00"/>
    <numFmt numFmtId="171" formatCode="&quot;€&quot;\ #,##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92D05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71">
    <xf numFmtId="0" fontId="0" fillId="0" borderId="0" xfId="0"/>
    <xf numFmtId="3" fontId="0" fillId="0" borderId="0" xfId="0" applyNumberFormat="1"/>
    <xf numFmtId="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3" fontId="0" fillId="0" borderId="0" xfId="0" applyNumberFormat="1" applyBorder="1"/>
    <xf numFmtId="0" fontId="3" fillId="0" borderId="0" xfId="0" applyFont="1"/>
    <xf numFmtId="3" fontId="3" fillId="0" borderId="0" xfId="0" applyNumberFormat="1" applyFont="1"/>
    <xf numFmtId="3" fontId="0" fillId="0" borderId="0" xfId="0" applyNumberFormat="1" applyAlignment="1"/>
    <xf numFmtId="3" fontId="0" fillId="0" borderId="2" xfId="0" applyNumberFormat="1" applyBorder="1" applyAlignment="1"/>
    <xf numFmtId="0" fontId="2" fillId="0" borderId="0" xfId="0" applyFont="1" applyAlignment="1">
      <alignment horizontal="left"/>
    </xf>
    <xf numFmtId="3" fontId="4" fillId="0" borderId="0" xfId="0" applyNumberFormat="1" applyFont="1"/>
    <xf numFmtId="0" fontId="4" fillId="0" borderId="0" xfId="0" applyFont="1"/>
    <xf numFmtId="3" fontId="2" fillId="0" borderId="0" xfId="0" applyNumberFormat="1" applyFont="1" applyAlignment="1">
      <alignment horizontal="center"/>
    </xf>
    <xf numFmtId="0" fontId="5" fillId="0" borderId="0" xfId="0" applyFont="1"/>
    <xf numFmtId="3" fontId="4" fillId="0" borderId="2" xfId="0" applyNumberFormat="1" applyFont="1" applyBorder="1"/>
    <xf numFmtId="3" fontId="4" fillId="0" borderId="0" xfId="0" applyNumberFormat="1" applyFont="1" applyBorder="1"/>
    <xf numFmtId="0" fontId="4" fillId="0" borderId="0" xfId="0" applyFont="1" applyBorder="1"/>
    <xf numFmtId="4" fontId="0" fillId="0" borderId="0" xfId="0" applyNumberFormat="1" applyAlignment="1"/>
    <xf numFmtId="0" fontId="6" fillId="0" borderId="0" xfId="0" applyFont="1"/>
    <xf numFmtId="3" fontId="2" fillId="0" borderId="0" xfId="0" applyNumberFormat="1" applyFont="1" applyBorder="1"/>
    <xf numFmtId="3" fontId="2" fillId="0" borderId="2" xfId="0" applyNumberFormat="1" applyFont="1" applyBorder="1"/>
    <xf numFmtId="0" fontId="4" fillId="0" borderId="0" xfId="0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4" fillId="0" borderId="0" xfId="1" applyNumberFormat="1" applyFont="1"/>
    <xf numFmtId="0" fontId="4" fillId="0" borderId="3" xfId="1" applyNumberFormat="1" applyFont="1" applyBorder="1" applyAlignment="1"/>
    <xf numFmtId="0" fontId="4" fillId="0" borderId="0" xfId="1" applyNumberFormat="1" applyFont="1" applyAlignment="1">
      <alignment horizontal="right"/>
    </xf>
    <xf numFmtId="0" fontId="4" fillId="0" borderId="3" xfId="1" applyNumberFormat="1" applyFont="1" applyBorder="1"/>
    <xf numFmtId="0" fontId="4" fillId="0" borderId="0" xfId="1" applyNumberFormat="1" applyFont="1" applyBorder="1"/>
    <xf numFmtId="3" fontId="4" fillId="0" borderId="0" xfId="1" applyNumberFormat="1" applyFont="1"/>
    <xf numFmtId="3" fontId="0" fillId="0" borderId="2" xfId="0" applyNumberFormat="1" applyBorder="1"/>
    <xf numFmtId="3" fontId="0" fillId="0" borderId="3" xfId="0" applyNumberFormat="1" applyBorder="1"/>
    <xf numFmtId="0" fontId="0" fillId="0" borderId="0" xfId="1" applyNumberFormat="1" applyFont="1"/>
    <xf numFmtId="0" fontId="2" fillId="0" borderId="0" xfId="0" applyFont="1" applyAlignment="1">
      <alignment horizontal="center"/>
    </xf>
    <xf numFmtId="0" fontId="4" fillId="0" borderId="3" xfId="0" applyFont="1" applyBorder="1"/>
    <xf numFmtId="3" fontId="4" fillId="0" borderId="4" xfId="0" applyNumberFormat="1" applyFont="1" applyBorder="1"/>
    <xf numFmtId="3" fontId="4" fillId="0" borderId="0" xfId="1" applyNumberFormat="1" applyFont="1" applyAlignment="1">
      <alignment horizontal="right"/>
    </xf>
    <xf numFmtId="3" fontId="4" fillId="0" borderId="4" xfId="1" applyNumberFormat="1" applyFont="1" applyBorder="1"/>
    <xf numFmtId="0" fontId="0" fillId="0" borderId="4" xfId="0" applyBorder="1"/>
    <xf numFmtId="3" fontId="0" fillId="0" borderId="4" xfId="0" applyNumberFormat="1" applyBorder="1"/>
    <xf numFmtId="0" fontId="0" fillId="0" borderId="0" xfId="0" applyBorder="1"/>
    <xf numFmtId="0" fontId="7" fillId="0" borderId="0" xfId="0" applyFont="1" applyAlignment="1">
      <alignment horizontal="center"/>
    </xf>
    <xf numFmtId="3" fontId="6" fillId="0" borderId="0" xfId="0" applyNumberFormat="1" applyFont="1"/>
    <xf numFmtId="3" fontId="6" fillId="0" borderId="3" xfId="0" applyNumberFormat="1" applyFont="1" applyBorder="1"/>
    <xf numFmtId="0" fontId="6" fillId="0" borderId="3" xfId="0" applyFont="1" applyBorder="1"/>
    <xf numFmtId="3" fontId="6" fillId="0" borderId="4" xfId="0" applyNumberFormat="1" applyFont="1" applyBorder="1"/>
    <xf numFmtId="3" fontId="6" fillId="0" borderId="0" xfId="0" applyNumberFormat="1" applyFont="1" applyBorder="1"/>
    <xf numFmtId="0" fontId="6" fillId="0" borderId="0" xfId="0" applyFont="1" applyBorder="1"/>
    <xf numFmtId="3" fontId="4" fillId="0" borderId="3" xfId="0" applyNumberFormat="1" applyFont="1" applyBorder="1"/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4" fillId="0" borderId="0" xfId="0" applyNumberFormat="1" applyFont="1"/>
    <xf numFmtId="0" fontId="0" fillId="0" borderId="3" xfId="0" applyBorder="1"/>
    <xf numFmtId="0" fontId="2" fillId="0" borderId="6" xfId="0" applyFont="1" applyBorder="1"/>
    <xf numFmtId="0" fontId="0" fillId="0" borderId="9" xfId="0" applyBorder="1"/>
    <xf numFmtId="0" fontId="4" fillId="0" borderId="9" xfId="0" applyFont="1" applyBorder="1"/>
    <xf numFmtId="0" fontId="0" fillId="0" borderId="11" xfId="0" applyBorder="1"/>
    <xf numFmtId="0" fontId="0" fillId="0" borderId="0" xfId="0" applyFill="1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2" fillId="0" borderId="13" xfId="0" applyFont="1" applyBorder="1"/>
    <xf numFmtId="0" fontId="2" fillId="3" borderId="13" xfId="0" applyFont="1" applyFill="1" applyBorder="1"/>
    <xf numFmtId="2" fontId="0" fillId="0" borderId="15" xfId="0" applyNumberFormat="1" applyBorder="1"/>
    <xf numFmtId="2" fontId="0" fillId="0" borderId="0" xfId="0" applyNumberForma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1" xfId="0" applyBorder="1"/>
    <xf numFmtId="49" fontId="4" fillId="0" borderId="0" xfId="0" applyNumberFormat="1" applyFont="1" applyBorder="1"/>
    <xf numFmtId="165" fontId="4" fillId="0" borderId="0" xfId="0" applyNumberFormat="1" applyFont="1" applyBorder="1"/>
    <xf numFmtId="0" fontId="0" fillId="0" borderId="23" xfId="0" applyBorder="1"/>
    <xf numFmtId="0" fontId="0" fillId="0" borderId="24" xfId="0" applyBorder="1"/>
    <xf numFmtId="0" fontId="4" fillId="3" borderId="21" xfId="0" applyFont="1" applyFill="1" applyBorder="1"/>
    <xf numFmtId="0" fontId="4" fillId="0" borderId="12" xfId="0" applyFont="1" applyBorder="1"/>
    <xf numFmtId="0" fontId="4" fillId="0" borderId="0" xfId="0" applyFont="1" applyFill="1" applyBorder="1"/>
    <xf numFmtId="49" fontId="0" fillId="0" borderId="0" xfId="0" applyNumberFormat="1" applyBorder="1"/>
    <xf numFmtId="4" fontId="0" fillId="0" borderId="0" xfId="0" applyNumberFormat="1" applyBorder="1"/>
    <xf numFmtId="4" fontId="4" fillId="0" borderId="14" xfId="0" applyNumberFormat="1" applyFont="1" applyBorder="1"/>
    <xf numFmtId="49" fontId="4" fillId="0" borderId="0" xfId="0" applyNumberFormat="1" applyFont="1" applyFill="1" applyBorder="1"/>
    <xf numFmtId="0" fontId="10" fillId="0" borderId="14" xfId="0" applyFont="1" applyFill="1" applyBorder="1"/>
    <xf numFmtId="2" fontId="10" fillId="0" borderId="14" xfId="0" applyNumberFormat="1" applyFont="1" applyBorder="1"/>
    <xf numFmtId="0" fontId="12" fillId="0" borderId="0" xfId="0" applyFont="1" applyBorder="1"/>
    <xf numFmtId="0" fontId="10" fillId="0" borderId="0" xfId="0" applyFont="1" applyBorder="1"/>
    <xf numFmtId="3" fontId="0" fillId="0" borderId="8" xfId="0" applyNumberFormat="1" applyBorder="1"/>
    <xf numFmtId="3" fontId="0" fillId="0" borderId="0" xfId="0" applyNumberFormat="1" applyFill="1" applyBorder="1"/>
    <xf numFmtId="4" fontId="0" fillId="0" borderId="3" xfId="0" applyNumberFormat="1" applyBorder="1"/>
    <xf numFmtId="0" fontId="2" fillId="0" borderId="7" xfId="0" applyFont="1" applyBorder="1"/>
    <xf numFmtId="4" fontId="0" fillId="0" borderId="12" xfId="0" applyNumberFormat="1" applyBorder="1"/>
    <xf numFmtId="4" fontId="0" fillId="0" borderId="0" xfId="0" applyNumberFormat="1" applyFill="1" applyBorder="1"/>
    <xf numFmtId="4" fontId="2" fillId="0" borderId="12" xfId="0" applyNumberFormat="1" applyFont="1" applyBorder="1"/>
    <xf numFmtId="4" fontId="2" fillId="0" borderId="0" xfId="0" applyNumberFormat="1" applyFont="1" applyFill="1" applyBorder="1"/>
    <xf numFmtId="4" fontId="0" fillId="0" borderId="14" xfId="0" applyNumberFormat="1" applyBorder="1"/>
    <xf numFmtId="4" fontId="0" fillId="2" borderId="14" xfId="0" applyNumberFormat="1" applyFill="1" applyBorder="1"/>
    <xf numFmtId="4" fontId="0" fillId="4" borderId="14" xfId="0" applyNumberFormat="1" applyFill="1" applyBorder="1"/>
    <xf numFmtId="0" fontId="4" fillId="0" borderId="5" xfId="0" applyFont="1" applyBorder="1"/>
    <xf numFmtId="4" fontId="0" fillId="0" borderId="5" xfId="0" applyNumberFormat="1" applyBorder="1"/>
    <xf numFmtId="0" fontId="0" fillId="0" borderId="5" xfId="0" applyBorder="1"/>
    <xf numFmtId="4" fontId="0" fillId="4" borderId="0" xfId="0" applyNumberFormat="1" applyFill="1"/>
    <xf numFmtId="4" fontId="0" fillId="4" borderId="3" xfId="0" applyNumberFormat="1" applyFill="1" applyBorder="1"/>
    <xf numFmtId="0" fontId="0" fillId="4" borderId="0" xfId="0" applyFill="1"/>
    <xf numFmtId="0" fontId="0" fillId="4" borderId="3" xfId="0" applyFill="1" applyBorder="1"/>
    <xf numFmtId="4" fontId="2" fillId="4" borderId="0" xfId="0" applyNumberFormat="1" applyFont="1" applyFill="1" applyBorder="1"/>
    <xf numFmtId="4" fontId="0" fillId="4" borderId="12" xfId="0" applyNumberFormat="1" applyFill="1" applyBorder="1"/>
    <xf numFmtId="4" fontId="0" fillId="0" borderId="14" xfId="0" applyNumberFormat="1" applyFill="1" applyBorder="1"/>
    <xf numFmtId="4" fontId="10" fillId="0" borderId="14" xfId="0" applyNumberFormat="1" applyFont="1" applyFill="1" applyBorder="1"/>
    <xf numFmtId="4" fontId="2" fillId="2" borderId="14" xfId="0" applyNumberFormat="1" applyFont="1" applyFill="1" applyBorder="1"/>
    <xf numFmtId="0" fontId="2" fillId="2" borderId="0" xfId="0" applyFont="1" applyFill="1"/>
    <xf numFmtId="0" fontId="10" fillId="0" borderId="0" xfId="0" applyFont="1"/>
    <xf numFmtId="49" fontId="2" fillId="0" borderId="0" xfId="0" applyNumberFormat="1" applyFont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2" fillId="0" borderId="27" xfId="0" applyFont="1" applyBorder="1" applyAlignment="1">
      <alignment horizontal="left"/>
    </xf>
    <xf numFmtId="0" fontId="0" fillId="0" borderId="26" xfId="0" applyBorder="1"/>
    <xf numFmtId="0" fontId="2" fillId="0" borderId="5" xfId="0" applyFont="1" applyBorder="1" applyAlignment="1">
      <alignment horizontal="left"/>
    </xf>
    <xf numFmtId="49" fontId="2" fillId="0" borderId="17" xfId="0" applyNumberFormat="1" applyFont="1" applyBorder="1"/>
    <xf numFmtId="0" fontId="2" fillId="0" borderId="17" xfId="0" applyFont="1" applyBorder="1"/>
    <xf numFmtId="0" fontId="0" fillId="0" borderId="28" xfId="0" applyBorder="1"/>
    <xf numFmtId="4" fontId="11" fillId="0" borderId="5" xfId="0" applyNumberFormat="1" applyFont="1" applyBorder="1"/>
    <xf numFmtId="0" fontId="0" fillId="0" borderId="25" xfId="0" applyBorder="1"/>
    <xf numFmtId="0" fontId="4" fillId="0" borderId="8" xfId="0" applyFont="1" applyBorder="1"/>
    <xf numFmtId="0" fontId="0" fillId="0" borderId="10" xfId="0" applyBorder="1"/>
    <xf numFmtId="4" fontId="0" fillId="0" borderId="10" xfId="0" applyNumberFormat="1" applyBorder="1" applyAlignment="1"/>
    <xf numFmtId="3" fontId="0" fillId="0" borderId="11" xfId="0" applyNumberFormat="1" applyBorder="1"/>
    <xf numFmtId="3" fontId="2" fillId="0" borderId="7" xfId="0" applyNumberFormat="1" applyFont="1" applyBorder="1"/>
    <xf numFmtId="0" fontId="2" fillId="0" borderId="29" xfId="0" applyFont="1" applyBorder="1"/>
    <xf numFmtId="14" fontId="2" fillId="0" borderId="10" xfId="0" applyNumberFormat="1" applyFont="1" applyBorder="1"/>
    <xf numFmtId="14" fontId="2" fillId="0" borderId="11" xfId="0" applyNumberFormat="1" applyFont="1" applyBorder="1"/>
    <xf numFmtId="0" fontId="2" fillId="0" borderId="11" xfId="0" applyFont="1" applyBorder="1"/>
    <xf numFmtId="0" fontId="2" fillId="0" borderId="0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5" xfId="0" applyBorder="1" applyAlignment="1">
      <alignment horizontal="center"/>
    </xf>
    <xf numFmtId="167" fontId="0" fillId="0" borderId="8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167" fontId="0" fillId="0" borderId="25" xfId="0" applyNumberForma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167" fontId="0" fillId="0" borderId="31" xfId="0" applyNumberFormat="1" applyBorder="1" applyAlignment="1">
      <alignment horizontal="center"/>
    </xf>
    <xf numFmtId="167" fontId="0" fillId="0" borderId="27" xfId="0" applyNumberFormat="1" applyBorder="1" applyAlignment="1">
      <alignment horizontal="center"/>
    </xf>
    <xf numFmtId="167" fontId="6" fillId="0" borderId="8" xfId="0" applyNumberFormat="1" applyFon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168" fontId="0" fillId="0" borderId="8" xfId="1" applyNumberFormat="1" applyFont="1" applyBorder="1" applyAlignment="1">
      <alignment horizontal="center"/>
    </xf>
    <xf numFmtId="169" fontId="0" fillId="0" borderId="8" xfId="1" applyNumberFormat="1" applyFon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167" fontId="0" fillId="0" borderId="3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/>
    <xf numFmtId="0" fontId="1" fillId="0" borderId="0" xfId="0" applyFont="1" applyAlignment="1">
      <alignment horizontal="left"/>
    </xf>
    <xf numFmtId="14" fontId="2" fillId="0" borderId="26" xfId="0" applyNumberFormat="1" applyFont="1" applyBorder="1" applyAlignment="1">
      <alignment horizontal="center"/>
    </xf>
    <xf numFmtId="0" fontId="0" fillId="0" borderId="29" xfId="0" applyBorder="1"/>
    <xf numFmtId="14" fontId="13" fillId="0" borderId="25" xfId="0" applyNumberFormat="1" applyFont="1" applyBorder="1"/>
    <xf numFmtId="170" fontId="0" fillId="0" borderId="25" xfId="0" applyNumberFormat="1" applyBorder="1"/>
    <xf numFmtId="170" fontId="0" fillId="0" borderId="26" xfId="0" applyNumberFormat="1" applyBorder="1"/>
    <xf numFmtId="0" fontId="0" fillId="0" borderId="0" xfId="0" applyAlignment="1">
      <alignment shrinkToFit="1"/>
    </xf>
    <xf numFmtId="0" fontId="2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1" fontId="0" fillId="0" borderId="25" xfId="0" applyNumberFormat="1" applyBorder="1"/>
    <xf numFmtId="171" fontId="4" fillId="0" borderId="25" xfId="0" applyNumberFormat="1" applyFont="1" applyBorder="1"/>
    <xf numFmtId="171" fontId="0" fillId="0" borderId="26" xfId="0" applyNumberFormat="1" applyBorder="1"/>
    <xf numFmtId="171" fontId="0" fillId="0" borderId="27" xfId="0" applyNumberFormat="1" applyBorder="1"/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2"/>
  <sheetViews>
    <sheetView showGridLines="0" tabSelected="1" topLeftCell="A31" workbookViewId="0">
      <selection sqref="A1:J45"/>
    </sheetView>
  </sheetViews>
  <sheetFormatPr defaultColWidth="8.77734375" defaultRowHeight="13.2" x14ac:dyDescent="0.25"/>
  <cols>
    <col min="1" max="1" width="13" customWidth="1"/>
    <col min="2" max="2" width="22.6640625" customWidth="1"/>
    <col min="3" max="3" width="10.44140625" customWidth="1"/>
    <col min="4" max="4" width="0.6640625" style="1" customWidth="1"/>
    <col min="5" max="5" width="10.44140625" customWidth="1"/>
    <col min="6" max="6" width="0.109375" customWidth="1"/>
    <col min="7" max="7" width="10.33203125" customWidth="1"/>
    <col min="8" max="8" width="1" customWidth="1"/>
    <col min="9" max="9" width="10.6640625" customWidth="1"/>
    <col min="10" max="10" width="10.6640625" bestFit="1" customWidth="1"/>
    <col min="12" max="12" width="9.109375" bestFit="1" customWidth="1"/>
  </cols>
  <sheetData>
    <row r="1" spans="1:13" x14ac:dyDescent="0.25">
      <c r="A1" s="163" t="s">
        <v>0</v>
      </c>
      <c r="B1" s="163"/>
      <c r="C1" s="164"/>
      <c r="D1" s="164"/>
      <c r="E1" s="163"/>
      <c r="F1" s="162"/>
      <c r="G1" s="162"/>
      <c r="H1" s="162"/>
      <c r="I1" s="162"/>
      <c r="J1" s="162"/>
      <c r="K1" s="162"/>
    </row>
    <row r="4" spans="1:13" x14ac:dyDescent="0.25">
      <c r="A4" s="165" t="s">
        <v>99</v>
      </c>
      <c r="B4" s="166"/>
      <c r="C4" s="166"/>
      <c r="D4" s="166"/>
      <c r="E4" s="166"/>
    </row>
    <row r="6" spans="1:13" x14ac:dyDescent="0.25">
      <c r="F6" s="56"/>
      <c r="G6" s="56"/>
      <c r="H6" s="56"/>
      <c r="I6" s="56"/>
    </row>
    <row r="7" spans="1:13" x14ac:dyDescent="0.25">
      <c r="A7" s="5"/>
      <c r="B7" s="5"/>
      <c r="C7" s="57"/>
      <c r="D7" s="129"/>
      <c r="E7" s="57"/>
      <c r="F7" s="92"/>
      <c r="G7" s="57"/>
      <c r="H7" s="92"/>
      <c r="I7" s="130"/>
      <c r="J7" s="158"/>
    </row>
    <row r="8" spans="1:13" x14ac:dyDescent="0.25">
      <c r="A8" s="3" t="s">
        <v>14</v>
      </c>
      <c r="C8" s="131">
        <v>43465</v>
      </c>
      <c r="D8" s="132"/>
      <c r="E8" s="131">
        <v>43830</v>
      </c>
      <c r="F8" s="133"/>
      <c r="G8" s="131">
        <v>44196</v>
      </c>
      <c r="H8" s="133"/>
      <c r="I8" s="157">
        <v>44561</v>
      </c>
      <c r="J8" s="159">
        <v>44926</v>
      </c>
    </row>
    <row r="9" spans="1:13" x14ac:dyDescent="0.25">
      <c r="C9" s="125"/>
      <c r="D9" s="59"/>
      <c r="E9" s="125"/>
      <c r="F9" s="58"/>
      <c r="G9" s="125"/>
      <c r="H9" s="58"/>
      <c r="I9" s="124"/>
      <c r="J9" s="124"/>
    </row>
    <row r="10" spans="1:13" x14ac:dyDescent="0.25">
      <c r="A10" s="3" t="s">
        <v>19</v>
      </c>
      <c r="C10" s="135"/>
      <c r="D10" s="136"/>
      <c r="E10" s="135"/>
      <c r="F10" s="136"/>
      <c r="G10" s="135"/>
      <c r="H10" s="136"/>
      <c r="I10" s="137"/>
      <c r="J10" s="124"/>
    </row>
    <row r="11" spans="1:13" x14ac:dyDescent="0.25">
      <c r="A11" s="6" t="s">
        <v>12</v>
      </c>
      <c r="C11" s="138">
        <v>0</v>
      </c>
      <c r="D11" s="139"/>
      <c r="E11" s="138">
        <v>0</v>
      </c>
      <c r="F11" s="136"/>
      <c r="G11" s="138">
        <v>0</v>
      </c>
      <c r="H11" s="136"/>
      <c r="I11" s="140">
        <v>0</v>
      </c>
      <c r="J11" s="140">
        <v>0</v>
      </c>
    </row>
    <row r="12" spans="1:13" x14ac:dyDescent="0.25">
      <c r="A12" s="6"/>
      <c r="C12" s="138"/>
      <c r="D12" s="139"/>
      <c r="E12" s="138"/>
      <c r="F12" s="136"/>
      <c r="G12" s="138"/>
      <c r="H12" s="136"/>
      <c r="I12" s="137"/>
      <c r="J12" s="160"/>
    </row>
    <row r="13" spans="1:13" x14ac:dyDescent="0.25">
      <c r="A13" s="3" t="s">
        <v>17</v>
      </c>
      <c r="C13" s="138"/>
      <c r="D13" s="139"/>
      <c r="E13" s="138"/>
      <c r="F13" s="136"/>
      <c r="G13" s="138"/>
      <c r="H13" s="136"/>
      <c r="I13" s="137"/>
      <c r="J13" s="160"/>
    </row>
    <row r="14" spans="1:13" x14ac:dyDescent="0.25">
      <c r="A14" s="24" t="s">
        <v>34</v>
      </c>
      <c r="C14" s="138">
        <v>0</v>
      </c>
      <c r="D14" s="139"/>
      <c r="E14" s="138">
        <v>0</v>
      </c>
      <c r="F14" s="136"/>
      <c r="G14" s="138">
        <v>0</v>
      </c>
      <c r="H14" s="136"/>
      <c r="I14" s="140">
        <v>0</v>
      </c>
      <c r="J14" s="140">
        <v>0</v>
      </c>
    </row>
    <row r="15" spans="1:13" x14ac:dyDescent="0.25">
      <c r="A15" s="6" t="s">
        <v>20</v>
      </c>
      <c r="C15" s="138">
        <v>193</v>
      </c>
      <c r="D15" s="139"/>
      <c r="E15" s="138">
        <v>0</v>
      </c>
      <c r="F15" s="136"/>
      <c r="G15" s="138">
        <v>193</v>
      </c>
      <c r="H15" s="136"/>
      <c r="I15" s="140">
        <v>0</v>
      </c>
      <c r="J15" s="140">
        <v>0</v>
      </c>
    </row>
    <row r="16" spans="1:13" x14ac:dyDescent="0.25">
      <c r="A16" s="6"/>
      <c r="C16" s="138"/>
      <c r="D16" s="139"/>
      <c r="E16" s="138"/>
      <c r="F16" s="136"/>
      <c r="G16" s="138"/>
      <c r="H16" s="136"/>
      <c r="I16" s="137"/>
      <c r="J16" s="160"/>
      <c r="L16" s="134"/>
      <c r="M16" s="134"/>
    </row>
    <row r="17" spans="1:13" x14ac:dyDescent="0.25">
      <c r="A17" s="12" t="s">
        <v>18</v>
      </c>
      <c r="C17" s="138"/>
      <c r="D17" s="139"/>
      <c r="E17" s="138"/>
      <c r="F17" s="136"/>
      <c r="G17" s="138"/>
      <c r="H17" s="136"/>
      <c r="I17" s="137"/>
      <c r="J17" s="160"/>
      <c r="L17" s="82"/>
      <c r="M17" s="19"/>
    </row>
    <row r="18" spans="1:13" x14ac:dyDescent="0.25">
      <c r="A18" t="s">
        <v>52</v>
      </c>
      <c r="C18" s="138">
        <v>44348</v>
      </c>
      <c r="D18" s="139"/>
      <c r="E18" s="138">
        <v>16505</v>
      </c>
      <c r="F18" s="136"/>
      <c r="G18" s="138">
        <v>49441</v>
      </c>
      <c r="H18" s="136"/>
      <c r="I18" s="140">
        <v>51497</v>
      </c>
      <c r="J18" s="167">
        <v>58854</v>
      </c>
      <c r="L18" s="82"/>
      <c r="M18" s="19"/>
    </row>
    <row r="19" spans="1:13" x14ac:dyDescent="0.25">
      <c r="C19" s="141"/>
      <c r="D19" s="139"/>
      <c r="E19" s="141"/>
      <c r="F19" s="136"/>
      <c r="G19" s="141"/>
      <c r="H19" s="136"/>
      <c r="I19" s="142"/>
      <c r="J19" s="169"/>
      <c r="L19" s="82"/>
      <c r="M19" s="19"/>
    </row>
    <row r="20" spans="1:13" ht="15.75" customHeight="1" thickBot="1" x14ac:dyDescent="0.3">
      <c r="C20" s="143">
        <f>SUM(C11:C19)</f>
        <v>44541</v>
      </c>
      <c r="D20" s="139"/>
      <c r="E20" s="143">
        <f>SUM(E14:E19)</f>
        <v>16505</v>
      </c>
      <c r="F20" s="136"/>
      <c r="G20" s="143">
        <f>SUM(G14:G19)</f>
        <v>49634</v>
      </c>
      <c r="H20" s="136"/>
      <c r="I20" s="144">
        <f>SUM(I11:I19)</f>
        <v>51497</v>
      </c>
      <c r="J20" s="170">
        <v>58854</v>
      </c>
    </row>
    <row r="21" spans="1:13" ht="13.8" thickTop="1" x14ac:dyDescent="0.25">
      <c r="C21" s="138"/>
      <c r="D21" s="139"/>
      <c r="E21" s="138"/>
      <c r="F21" s="136"/>
      <c r="G21" s="138"/>
      <c r="H21" s="136"/>
      <c r="I21" s="137"/>
      <c r="J21" s="160"/>
    </row>
    <row r="22" spans="1:13" x14ac:dyDescent="0.25">
      <c r="C22" s="138"/>
      <c r="D22" s="139"/>
      <c r="E22" s="138"/>
      <c r="F22" s="136"/>
      <c r="G22" s="138"/>
      <c r="H22" s="136"/>
      <c r="I22" s="137"/>
      <c r="J22" s="160"/>
    </row>
    <row r="23" spans="1:13" x14ac:dyDescent="0.25">
      <c r="C23" s="138"/>
      <c r="D23" s="139"/>
      <c r="E23" s="138"/>
      <c r="F23" s="136"/>
      <c r="G23" s="138"/>
      <c r="H23" s="136"/>
      <c r="I23" s="137"/>
      <c r="J23" s="160"/>
    </row>
    <row r="24" spans="1:13" x14ac:dyDescent="0.25">
      <c r="A24" s="3" t="s">
        <v>16</v>
      </c>
      <c r="C24" s="138"/>
      <c r="D24" s="139"/>
      <c r="E24" s="138"/>
      <c r="F24" s="136"/>
      <c r="G24" s="138"/>
      <c r="H24" s="136"/>
      <c r="I24" s="137"/>
      <c r="J24" s="160"/>
    </row>
    <row r="25" spans="1:13" x14ac:dyDescent="0.25">
      <c r="A25" s="3"/>
      <c r="C25" s="138"/>
      <c r="D25" s="139"/>
      <c r="E25" s="138"/>
      <c r="F25" s="136"/>
      <c r="G25" s="138"/>
      <c r="H25" s="136"/>
      <c r="I25" s="137"/>
      <c r="J25" s="160"/>
    </row>
    <row r="26" spans="1:13" x14ac:dyDescent="0.25">
      <c r="A26" s="3" t="s">
        <v>21</v>
      </c>
      <c r="C26" s="138"/>
      <c r="D26" s="139"/>
      <c r="E26" s="138"/>
      <c r="F26" s="136"/>
      <c r="G26" s="138"/>
      <c r="H26" s="136"/>
      <c r="I26" s="137"/>
      <c r="J26" s="160"/>
    </row>
    <row r="27" spans="1:13" x14ac:dyDescent="0.25">
      <c r="A27" s="24" t="s">
        <v>32</v>
      </c>
      <c r="B27" s="4"/>
      <c r="C27" s="138">
        <v>23860</v>
      </c>
      <c r="D27" s="139"/>
      <c r="E27" s="138">
        <f>C27+C30</f>
        <v>29878</v>
      </c>
      <c r="F27" s="136"/>
      <c r="G27" s="138">
        <f>E27+E30</f>
        <v>16505.599999999999</v>
      </c>
      <c r="H27" s="136"/>
      <c r="I27" s="140">
        <v>49634</v>
      </c>
      <c r="J27" s="167">
        <v>51497</v>
      </c>
    </row>
    <row r="28" spans="1:13" x14ac:dyDescent="0.25">
      <c r="B28" s="52" t="s">
        <v>58</v>
      </c>
      <c r="C28" s="145">
        <v>13695</v>
      </c>
      <c r="D28" s="139"/>
      <c r="E28" s="145"/>
      <c r="F28" s="136"/>
      <c r="G28" s="145"/>
      <c r="H28" s="136"/>
      <c r="I28" s="140">
        <v>20620</v>
      </c>
      <c r="J28" s="167"/>
      <c r="L28" s="14" t="s">
        <v>128</v>
      </c>
    </row>
    <row r="29" spans="1:13" x14ac:dyDescent="0.25">
      <c r="B29" s="52" t="s">
        <v>59</v>
      </c>
      <c r="C29" s="145">
        <v>10165</v>
      </c>
      <c r="D29" s="139"/>
      <c r="E29" s="145"/>
      <c r="F29" s="136"/>
      <c r="G29" s="145"/>
      <c r="H29" s="136"/>
      <c r="I29" s="146">
        <v>5000</v>
      </c>
      <c r="J29" s="168"/>
    </row>
    <row r="30" spans="1:13" x14ac:dyDescent="0.25">
      <c r="A30" s="24" t="s">
        <v>49</v>
      </c>
      <c r="B30" s="4"/>
      <c r="C30" s="138">
        <v>6018</v>
      </c>
      <c r="D30" s="139"/>
      <c r="E30" s="138">
        <f>'2022'!S54</f>
        <v>-13372.400000000001</v>
      </c>
      <c r="F30" s="136"/>
      <c r="G30" s="138">
        <f>'2022'!U54</f>
        <v>36603.089999999997</v>
      </c>
      <c r="H30" s="136"/>
      <c r="I30" s="140">
        <v>1863</v>
      </c>
      <c r="J30" s="167">
        <v>7356</v>
      </c>
    </row>
    <row r="31" spans="1:13" x14ac:dyDescent="0.25">
      <c r="A31" s="24" t="s">
        <v>131</v>
      </c>
      <c r="B31" s="54"/>
      <c r="C31" s="138"/>
      <c r="D31" s="139"/>
      <c r="E31" s="138"/>
      <c r="F31" s="136"/>
      <c r="G31" s="138"/>
      <c r="H31" s="136"/>
      <c r="I31" s="140">
        <v>4800</v>
      </c>
      <c r="J31" s="167">
        <v>4800</v>
      </c>
    </row>
    <row r="32" spans="1:13" x14ac:dyDescent="0.25">
      <c r="A32" s="24" t="s">
        <v>133</v>
      </c>
      <c r="B32" s="54"/>
      <c r="C32" s="138"/>
      <c r="D32" s="139"/>
      <c r="E32" s="138"/>
      <c r="F32" s="136"/>
      <c r="G32" s="138"/>
      <c r="H32" s="136"/>
      <c r="I32" s="140">
        <v>6197</v>
      </c>
      <c r="J32" s="167">
        <v>6197</v>
      </c>
    </row>
    <row r="33" spans="1:10" x14ac:dyDescent="0.25">
      <c r="A33" s="24" t="s">
        <v>132</v>
      </c>
      <c r="B33" s="54"/>
      <c r="C33" s="138"/>
      <c r="D33" s="139"/>
      <c r="E33" s="138"/>
      <c r="F33" s="136"/>
      <c r="G33" s="138"/>
      <c r="H33" s="136"/>
      <c r="I33" s="140">
        <v>13017</v>
      </c>
      <c r="J33" s="167">
        <v>12600</v>
      </c>
    </row>
    <row r="34" spans="1:10" x14ac:dyDescent="0.25">
      <c r="A34" s="24"/>
      <c r="B34" s="54"/>
      <c r="C34" s="138"/>
      <c r="D34" s="139"/>
      <c r="E34" s="138"/>
      <c r="F34" s="136"/>
      <c r="G34" s="138"/>
      <c r="H34" s="136"/>
      <c r="I34" s="140"/>
      <c r="J34" s="160"/>
    </row>
    <row r="35" spans="1:10" x14ac:dyDescent="0.25">
      <c r="A35" s="6" t="s">
        <v>11</v>
      </c>
      <c r="C35" s="138">
        <v>0</v>
      </c>
      <c r="D35" s="139"/>
      <c r="E35" s="138">
        <v>0</v>
      </c>
      <c r="F35" s="136"/>
      <c r="G35" s="138">
        <v>0</v>
      </c>
      <c r="H35" s="136"/>
      <c r="I35" s="140">
        <v>0</v>
      </c>
      <c r="J35" s="140">
        <v>0</v>
      </c>
    </row>
    <row r="36" spans="1:10" x14ac:dyDescent="0.25">
      <c r="A36" t="s">
        <v>57</v>
      </c>
      <c r="C36" s="138">
        <v>14663</v>
      </c>
      <c r="D36" s="139"/>
      <c r="E36" s="138">
        <v>0</v>
      </c>
      <c r="F36" s="136"/>
      <c r="G36" s="138">
        <v>0</v>
      </c>
      <c r="H36" s="136"/>
      <c r="I36" s="140">
        <v>0</v>
      </c>
      <c r="J36" s="140">
        <v>0</v>
      </c>
    </row>
    <row r="37" spans="1:10" x14ac:dyDescent="0.25">
      <c r="A37" s="6"/>
      <c r="C37" s="138"/>
      <c r="D37" s="139"/>
      <c r="E37" s="138"/>
      <c r="F37" s="136"/>
      <c r="G37" s="138"/>
      <c r="H37" s="136"/>
      <c r="I37" s="137"/>
      <c r="J37" s="160"/>
    </row>
    <row r="38" spans="1:10" x14ac:dyDescent="0.25">
      <c r="A38" s="12" t="s">
        <v>22</v>
      </c>
      <c r="C38" s="138"/>
      <c r="D38" s="139"/>
      <c r="E38" s="138"/>
      <c r="F38" s="136"/>
      <c r="G38" s="138"/>
      <c r="H38" s="136"/>
      <c r="I38" s="137"/>
      <c r="J38" s="160"/>
    </row>
    <row r="39" spans="1:10" x14ac:dyDescent="0.25">
      <c r="A39" t="s">
        <v>15</v>
      </c>
      <c r="B39" s="4"/>
      <c r="C39" s="138">
        <v>0</v>
      </c>
      <c r="D39" s="139"/>
      <c r="E39" s="147">
        <v>0</v>
      </c>
      <c r="F39" s="136"/>
      <c r="G39" s="147">
        <v>0</v>
      </c>
      <c r="H39" s="136"/>
      <c r="I39" s="140">
        <v>0</v>
      </c>
      <c r="J39" s="140">
        <v>0</v>
      </c>
    </row>
    <row r="40" spans="1:10" x14ac:dyDescent="0.25">
      <c r="A40" s="14" t="s">
        <v>33</v>
      </c>
      <c r="B40" s="4"/>
      <c r="C40" s="138">
        <v>0</v>
      </c>
      <c r="D40" s="139"/>
      <c r="E40" s="138">
        <v>0</v>
      </c>
      <c r="F40" s="136"/>
      <c r="G40" s="138">
        <v>0</v>
      </c>
      <c r="H40" s="136"/>
      <c r="I40" s="140">
        <v>0</v>
      </c>
      <c r="J40" s="140">
        <v>0</v>
      </c>
    </row>
    <row r="41" spans="1:10" x14ac:dyDescent="0.25">
      <c r="B41" s="4"/>
      <c r="C41" s="138"/>
      <c r="D41" s="139"/>
      <c r="E41" s="138"/>
      <c r="F41" s="136"/>
      <c r="G41" s="138"/>
      <c r="H41" s="136"/>
      <c r="I41" s="137"/>
      <c r="J41" s="160"/>
    </row>
    <row r="42" spans="1:10" x14ac:dyDescent="0.25">
      <c r="A42" s="3" t="s">
        <v>63</v>
      </c>
      <c r="B42" s="4"/>
      <c r="C42" s="148">
        <v>0</v>
      </c>
      <c r="D42" s="139"/>
      <c r="E42" s="149">
        <v>-1</v>
      </c>
      <c r="F42" s="136"/>
      <c r="G42" s="149">
        <v>-1</v>
      </c>
      <c r="H42" s="136"/>
      <c r="I42" s="140">
        <v>0</v>
      </c>
      <c r="J42" s="140">
        <v>1</v>
      </c>
    </row>
    <row r="43" spans="1:10" x14ac:dyDescent="0.25">
      <c r="C43" s="138"/>
      <c r="D43" s="139"/>
      <c r="E43" s="138"/>
      <c r="F43" s="136"/>
      <c r="G43" s="138"/>
      <c r="H43" s="136"/>
      <c r="I43" s="142"/>
      <c r="J43" s="161"/>
    </row>
    <row r="44" spans="1:10" ht="13.8" thickBot="1" x14ac:dyDescent="0.3">
      <c r="B44" s="2"/>
      <c r="C44" s="143">
        <f>C27+C30+C36</f>
        <v>44541</v>
      </c>
      <c r="D44" s="139"/>
      <c r="E44" s="143">
        <f>SUM(E27:E43)</f>
        <v>16504.599999999999</v>
      </c>
      <c r="F44" s="150"/>
      <c r="G44" s="143">
        <f>SUM(G27:G43)</f>
        <v>53107.689999999995</v>
      </c>
      <c r="H44" s="136"/>
      <c r="I44" s="151">
        <f>I27+I30</f>
        <v>51497</v>
      </c>
      <c r="J44" s="151">
        <f>J27+J30+J42</f>
        <v>58854</v>
      </c>
    </row>
    <row r="45" spans="1:10" ht="13.8" thickTop="1" x14ac:dyDescent="0.25">
      <c r="A45" s="56"/>
      <c r="B45" s="60"/>
      <c r="C45" s="127"/>
      <c r="D45" s="128"/>
      <c r="E45" s="127"/>
      <c r="F45" s="60"/>
      <c r="G45" s="126"/>
      <c r="H45" s="60"/>
      <c r="I45" s="118"/>
      <c r="J45" s="118"/>
    </row>
    <row r="46" spans="1:10" x14ac:dyDescent="0.25">
      <c r="A46" s="21"/>
      <c r="C46" s="20"/>
      <c r="E46" s="20"/>
    </row>
    <row r="47" spans="1:10" x14ac:dyDescent="0.25">
      <c r="C47" s="10"/>
      <c r="E47" s="10"/>
    </row>
    <row r="48" spans="1:10" x14ac:dyDescent="0.25">
      <c r="C48" s="10"/>
      <c r="E48" s="10"/>
    </row>
    <row r="49" spans="3:5" x14ac:dyDescent="0.25">
      <c r="C49" s="10"/>
      <c r="E49" s="10"/>
    </row>
    <row r="50" spans="3:5" x14ac:dyDescent="0.25">
      <c r="C50" s="10"/>
      <c r="E50" s="10"/>
    </row>
    <row r="51" spans="3:5" x14ac:dyDescent="0.25">
      <c r="C51" s="1"/>
      <c r="E51" s="1"/>
    </row>
    <row r="52" spans="3:5" x14ac:dyDescent="0.25">
      <c r="C52" s="1"/>
      <c r="E52" s="1"/>
    </row>
  </sheetData>
  <mergeCells count="2">
    <mergeCell ref="A1:E1"/>
    <mergeCell ref="A4:E4"/>
  </mergeCells>
  <phoneticPr fontId="0" type="noConversion"/>
  <printOptions gridLinesSet="0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Footer>&amp;L&amp;"Arial,Italic"&amp;8&amp;D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F185"/>
  <sheetViews>
    <sheetView topLeftCell="A36" zoomScaleNormal="100" zoomScaleSheetLayoutView="100" workbookViewId="0">
      <selection activeCell="Z31" sqref="Z31"/>
    </sheetView>
  </sheetViews>
  <sheetFormatPr defaultColWidth="8.77734375" defaultRowHeight="13.2" x14ac:dyDescent="0.25"/>
  <cols>
    <col min="1" max="1" width="2.109375" customWidth="1"/>
    <col min="2" max="2" width="46.33203125" customWidth="1"/>
    <col min="3" max="3" width="3.44140625" customWidth="1"/>
    <col min="4" max="4" width="9.44140625" hidden="1" customWidth="1"/>
    <col min="5" max="5" width="12.33203125" hidden="1" customWidth="1"/>
    <col min="6" max="6" width="2.77734375" style="1" customWidth="1"/>
    <col min="7" max="7" width="9.44140625" bestFit="1" customWidth="1"/>
    <col min="8" max="8" width="4.6640625" customWidth="1"/>
    <col min="9" max="9" width="0" style="21" hidden="1" customWidth="1"/>
    <col min="10" max="10" width="4.6640625" hidden="1" customWidth="1"/>
    <col min="11" max="11" width="0" hidden="1" customWidth="1"/>
    <col min="12" max="12" width="4.6640625" hidden="1" customWidth="1"/>
    <col min="13" max="13" width="8.77734375" customWidth="1"/>
    <col min="14" max="14" width="4.6640625" customWidth="1"/>
    <col min="15" max="15" width="10.6640625" style="1" bestFit="1" customWidth="1"/>
    <col min="16" max="16" width="4.6640625" customWidth="1"/>
    <col min="17" max="17" width="8.77734375" customWidth="1"/>
    <col min="18" max="18" width="4.6640625" customWidth="1"/>
    <col min="19" max="19" width="10.109375" bestFit="1" customWidth="1"/>
    <col min="20" max="20" width="5.77734375" customWidth="1"/>
  </cols>
  <sheetData>
    <row r="2" spans="1:25" x14ac:dyDescent="0.25">
      <c r="B2" s="14"/>
    </row>
    <row r="4" spans="1:25" x14ac:dyDescent="0.25">
      <c r="O4" s="13"/>
    </row>
    <row r="5" spans="1:25" x14ac:dyDescent="0.25">
      <c r="A5" s="19"/>
      <c r="B5" s="19"/>
      <c r="C5" s="19"/>
      <c r="D5" s="19"/>
      <c r="E5" s="14"/>
      <c r="F5" s="18"/>
      <c r="G5" s="14"/>
      <c r="H5" s="14"/>
      <c r="J5" s="14"/>
      <c r="L5" s="14"/>
      <c r="N5" s="14"/>
      <c r="O5" s="15"/>
      <c r="P5" s="14"/>
      <c r="R5" s="14"/>
    </row>
    <row r="6" spans="1:25" x14ac:dyDescent="0.25">
      <c r="A6" s="3" t="s">
        <v>10</v>
      </c>
      <c r="B6" s="14"/>
      <c r="C6" s="14"/>
      <c r="D6" s="15" t="s">
        <v>25</v>
      </c>
      <c r="E6" s="15" t="s">
        <v>25</v>
      </c>
      <c r="F6" s="14"/>
      <c r="G6" s="35" t="s">
        <v>25</v>
      </c>
      <c r="H6" s="14"/>
      <c r="I6" s="43" t="s">
        <v>1</v>
      </c>
      <c r="J6" s="14"/>
      <c r="K6" s="35" t="s">
        <v>25</v>
      </c>
      <c r="L6" s="14"/>
      <c r="M6" s="3" t="s">
        <v>25</v>
      </c>
      <c r="N6" s="14"/>
      <c r="O6" s="15" t="s">
        <v>25</v>
      </c>
      <c r="P6" s="14"/>
      <c r="Q6" s="3" t="s">
        <v>25</v>
      </c>
      <c r="R6" s="14"/>
      <c r="S6" s="3" t="s">
        <v>25</v>
      </c>
      <c r="U6" s="3" t="s">
        <v>25</v>
      </c>
      <c r="W6" s="53" t="s">
        <v>25</v>
      </c>
      <c r="X6" s="53"/>
      <c r="Y6" s="3" t="s">
        <v>25</v>
      </c>
    </row>
    <row r="7" spans="1:25" x14ac:dyDescent="0.25">
      <c r="A7" s="14"/>
      <c r="B7" s="14"/>
      <c r="C7" s="14"/>
      <c r="D7" s="25">
        <v>2010</v>
      </c>
      <c r="E7" s="25">
        <v>2011</v>
      </c>
      <c r="F7" s="14"/>
      <c r="G7" s="35">
        <v>2013</v>
      </c>
      <c r="H7" s="14"/>
      <c r="I7" s="43">
        <v>2015</v>
      </c>
      <c r="J7" s="14"/>
      <c r="K7" s="35">
        <v>2015</v>
      </c>
      <c r="L7" s="14"/>
      <c r="M7" s="35">
        <v>2016</v>
      </c>
      <c r="N7" s="14"/>
      <c r="O7" s="51">
        <v>2017</v>
      </c>
      <c r="P7" s="14"/>
      <c r="Q7" s="35">
        <v>2018</v>
      </c>
      <c r="R7" s="14"/>
      <c r="S7" s="35">
        <v>2019</v>
      </c>
      <c r="U7" s="35">
        <v>2020</v>
      </c>
      <c r="W7" s="53">
        <v>2021</v>
      </c>
      <c r="X7" s="53"/>
      <c r="Y7" s="152">
        <v>2022</v>
      </c>
    </row>
    <row r="8" spans="1:25" x14ac:dyDescent="0.25">
      <c r="A8" s="14"/>
      <c r="B8" s="14"/>
      <c r="C8" s="14"/>
      <c r="D8" s="15" t="s">
        <v>3</v>
      </c>
      <c r="E8" s="15" t="s">
        <v>3</v>
      </c>
      <c r="F8" s="14"/>
      <c r="G8" s="35" t="s">
        <v>48</v>
      </c>
      <c r="H8" s="14"/>
      <c r="I8" s="43" t="s">
        <v>3</v>
      </c>
      <c r="J8" s="14"/>
      <c r="K8" s="35" t="s">
        <v>3</v>
      </c>
      <c r="L8" s="14"/>
      <c r="M8" s="35" t="s">
        <v>3</v>
      </c>
      <c r="N8" s="14"/>
      <c r="O8" s="15" t="s">
        <v>3</v>
      </c>
      <c r="P8" s="14"/>
      <c r="Q8" s="35" t="s">
        <v>3</v>
      </c>
      <c r="R8" s="14"/>
      <c r="S8" s="35" t="s">
        <v>3</v>
      </c>
      <c r="U8" s="35" t="s">
        <v>3</v>
      </c>
      <c r="W8" s="53" t="s">
        <v>3</v>
      </c>
      <c r="X8" s="53"/>
      <c r="Y8" s="152" t="s">
        <v>3</v>
      </c>
    </row>
    <row r="9" spans="1:25" x14ac:dyDescent="0.25">
      <c r="A9" s="14" t="s">
        <v>2</v>
      </c>
      <c r="B9" s="3"/>
      <c r="C9" s="14"/>
      <c r="D9" s="1"/>
      <c r="E9" s="1"/>
      <c r="F9" s="14"/>
      <c r="G9" s="14"/>
      <c r="H9" s="14"/>
      <c r="J9" s="14"/>
      <c r="L9" s="14"/>
      <c r="N9" s="14"/>
      <c r="P9" s="14"/>
      <c r="R9" s="14"/>
    </row>
    <row r="10" spans="1:25" x14ac:dyDescent="0.25">
      <c r="A10" s="14"/>
      <c r="B10" s="14" t="s">
        <v>83</v>
      </c>
      <c r="C10" s="14"/>
      <c r="D10" s="1"/>
      <c r="E10" s="1"/>
      <c r="F10" s="14"/>
      <c r="G10" s="14"/>
      <c r="H10" s="14"/>
      <c r="J10" s="14"/>
      <c r="L10" s="14"/>
      <c r="N10" s="14"/>
      <c r="P10" s="14"/>
      <c r="R10" s="14"/>
      <c r="W10" s="1">
        <v>13017</v>
      </c>
      <c r="X10" s="1"/>
      <c r="Y10" s="1">
        <v>12600</v>
      </c>
    </row>
    <row r="11" spans="1:25" x14ac:dyDescent="0.25">
      <c r="A11" s="14"/>
      <c r="B11" s="14" t="s">
        <v>4</v>
      </c>
      <c r="C11" s="14"/>
      <c r="D11" s="31">
        <v>4550</v>
      </c>
      <c r="E11" s="31">
        <v>34770</v>
      </c>
      <c r="F11" s="13"/>
      <c r="G11" s="13">
        <v>14498</v>
      </c>
      <c r="H11" s="14"/>
      <c r="I11" s="44">
        <v>30000</v>
      </c>
      <c r="J11" s="14"/>
      <c r="K11" s="1">
        <v>13585</v>
      </c>
      <c r="L11" s="14"/>
      <c r="M11" s="1">
        <f>12500+2338+2928+5000+3500</f>
        <v>26266</v>
      </c>
      <c r="N11" s="14"/>
      <c r="O11" s="1">
        <f>3000+1000</f>
        <v>4000</v>
      </c>
      <c r="P11" s="14"/>
      <c r="Q11" s="1">
        <v>29786</v>
      </c>
      <c r="R11" s="14"/>
      <c r="S11" s="1">
        <f>'Berekening baten en lasten'!G4</f>
        <v>3315</v>
      </c>
      <c r="U11" s="1">
        <f>'Berekening baten en lasten'!H4</f>
        <v>34248.81</v>
      </c>
      <c r="W11" s="7">
        <v>7863</v>
      </c>
      <c r="X11" s="7"/>
      <c r="Y11" s="1">
        <v>776</v>
      </c>
    </row>
    <row r="12" spans="1:25" hidden="1" x14ac:dyDescent="0.25">
      <c r="A12" s="14"/>
      <c r="B12" s="14" t="s">
        <v>26</v>
      </c>
      <c r="C12" s="14"/>
      <c r="D12" s="26">
        <v>0</v>
      </c>
      <c r="E12" s="26">
        <v>0</v>
      </c>
      <c r="F12" s="13"/>
      <c r="G12" s="14">
        <v>0</v>
      </c>
      <c r="H12" s="14"/>
      <c r="J12" s="14"/>
      <c r="K12" s="1"/>
      <c r="L12" s="14"/>
      <c r="M12" s="1"/>
      <c r="N12" s="14"/>
      <c r="P12" s="14"/>
      <c r="Q12" s="1"/>
      <c r="R12" s="14"/>
      <c r="S12" s="1"/>
      <c r="U12" s="1"/>
      <c r="W12" s="7"/>
      <c r="X12" s="7"/>
    </row>
    <row r="13" spans="1:25" x14ac:dyDescent="0.25">
      <c r="A13" s="14"/>
      <c r="B13" s="14" t="s">
        <v>27</v>
      </c>
      <c r="C13" s="14"/>
      <c r="D13" s="31">
        <v>4165</v>
      </c>
      <c r="E13" s="31">
        <v>4165</v>
      </c>
      <c r="F13" s="13"/>
      <c r="G13" s="13">
        <v>4165</v>
      </c>
      <c r="H13" s="14"/>
      <c r="I13" s="44">
        <v>0</v>
      </c>
      <c r="J13" s="14"/>
      <c r="K13" s="1">
        <v>0</v>
      </c>
      <c r="L13" s="14"/>
      <c r="M13" s="1">
        <v>0</v>
      </c>
      <c r="N13" s="14"/>
      <c r="O13" s="1">
        <v>0</v>
      </c>
      <c r="P13" s="14"/>
      <c r="Q13" s="1">
        <v>4800</v>
      </c>
      <c r="R13" s="14"/>
      <c r="S13" s="1">
        <f>'Berekening baten en lasten'!G6</f>
        <v>11001</v>
      </c>
      <c r="U13" s="1">
        <f>'Berekening baten en lasten'!H6</f>
        <v>10997</v>
      </c>
      <c r="W13" s="7">
        <v>10997</v>
      </c>
      <c r="X13" s="7"/>
      <c r="Y13" s="1">
        <v>10997</v>
      </c>
    </row>
    <row r="14" spans="1:25" x14ac:dyDescent="0.25">
      <c r="A14" s="14"/>
      <c r="B14" s="14" t="s">
        <v>5</v>
      </c>
      <c r="C14" s="14"/>
      <c r="D14" s="26">
        <v>241</v>
      </c>
      <c r="E14" s="26">
        <v>330</v>
      </c>
      <c r="F14" s="13"/>
      <c r="G14" s="14">
        <v>450</v>
      </c>
      <c r="H14" s="14"/>
      <c r="I14" s="21">
        <v>450</v>
      </c>
      <c r="J14" s="14"/>
      <c r="K14" s="1">
        <v>485</v>
      </c>
      <c r="L14" s="14"/>
      <c r="M14" s="1">
        <v>390</v>
      </c>
      <c r="N14" s="14"/>
      <c r="O14" s="1">
        <v>299.35000000000002</v>
      </c>
      <c r="P14" s="14"/>
      <c r="Q14" s="1">
        <v>147.80000000000001</v>
      </c>
      <c r="R14" s="14"/>
      <c r="S14" s="1">
        <f>'Berekening baten en lasten'!G7</f>
        <v>342</v>
      </c>
      <c r="U14" s="1">
        <f>'Berekening baten en lasten'!I7</f>
        <v>0</v>
      </c>
      <c r="W14" s="1">
        <v>0</v>
      </c>
      <c r="X14" s="1"/>
      <c r="Y14">
        <v>0</v>
      </c>
    </row>
    <row r="15" spans="1:25" x14ac:dyDescent="0.25">
      <c r="A15" s="14"/>
      <c r="B15" s="14" t="s">
        <v>6</v>
      </c>
      <c r="C15" s="14"/>
      <c r="D15" s="26">
        <v>367</v>
      </c>
      <c r="E15" s="26">
        <v>258</v>
      </c>
      <c r="F15" s="13"/>
      <c r="G15" s="14">
        <v>165</v>
      </c>
      <c r="H15" s="14"/>
      <c r="I15" s="44">
        <v>70</v>
      </c>
      <c r="J15" s="14"/>
      <c r="K15" s="1">
        <v>63</v>
      </c>
      <c r="L15" s="14"/>
      <c r="M15" s="1">
        <v>82.51</v>
      </c>
      <c r="N15" s="14"/>
      <c r="O15" s="1">
        <v>40</v>
      </c>
      <c r="P15" s="14"/>
      <c r="Q15" s="1">
        <v>17.75</v>
      </c>
      <c r="R15" s="14"/>
      <c r="S15" s="1">
        <f>'Berekening baten en lasten'!G8</f>
        <v>4.7699999999999996</v>
      </c>
      <c r="U15" s="1">
        <f>'Berekening baten en lasten'!I8</f>
        <v>0</v>
      </c>
      <c r="W15" s="1">
        <v>0</v>
      </c>
      <c r="X15" s="1"/>
      <c r="Y15">
        <v>0</v>
      </c>
    </row>
    <row r="16" spans="1:25" ht="26.4" x14ac:dyDescent="0.25">
      <c r="A16" s="14"/>
      <c r="B16" s="154" t="s">
        <v>134</v>
      </c>
      <c r="C16" s="14"/>
      <c r="D16" s="27">
        <v>0</v>
      </c>
      <c r="E16" s="27">
        <v>0</v>
      </c>
      <c r="F16" s="13"/>
      <c r="G16" s="36">
        <v>43</v>
      </c>
      <c r="H16" s="14"/>
      <c r="I16" s="45">
        <v>0</v>
      </c>
      <c r="J16" s="14"/>
      <c r="K16" s="33">
        <v>607</v>
      </c>
      <c r="L16" s="14"/>
      <c r="M16" s="33">
        <f>134.6+115+30+70+25+100+20+50+5</f>
        <v>549.6</v>
      </c>
      <c r="N16" s="14"/>
      <c r="O16" s="33">
        <f>20+15+50+80.3+10</f>
        <v>175.3</v>
      </c>
      <c r="P16" s="14"/>
      <c r="Q16" s="33">
        <v>2607</v>
      </c>
      <c r="R16" s="14"/>
      <c r="S16" s="33">
        <f>'Berekening baten en lasten'!G9</f>
        <v>0.09</v>
      </c>
      <c r="U16" s="33">
        <f>'Berekening baten en lasten'!I9</f>
        <v>0</v>
      </c>
      <c r="W16" s="33">
        <v>1292</v>
      </c>
      <c r="X16" s="7"/>
      <c r="Y16" s="33">
        <v>76841</v>
      </c>
    </row>
    <row r="17" spans="1:25" x14ac:dyDescent="0.25">
      <c r="A17" s="14"/>
      <c r="B17" s="14"/>
      <c r="C17" s="14"/>
      <c r="D17" s="26"/>
      <c r="E17" s="26"/>
      <c r="F17" s="13"/>
      <c r="G17" s="14"/>
      <c r="H17" s="14"/>
      <c r="J17" s="14"/>
      <c r="K17" s="1"/>
      <c r="L17" s="14"/>
      <c r="M17" s="1"/>
      <c r="N17" s="14"/>
      <c r="P17" s="14"/>
      <c r="Q17" s="1"/>
      <c r="R17" s="14"/>
      <c r="S17" s="2"/>
      <c r="U17" s="2"/>
      <c r="W17" s="1"/>
      <c r="X17" s="1"/>
    </row>
    <row r="18" spans="1:25" x14ac:dyDescent="0.25">
      <c r="A18" s="14"/>
      <c r="B18" s="14"/>
      <c r="C18" s="14"/>
      <c r="D18" s="26">
        <f>SUM(D11:D17)</f>
        <v>9323</v>
      </c>
      <c r="E18" s="31">
        <f>SUM(E11:E17)</f>
        <v>39523</v>
      </c>
      <c r="F18" s="13"/>
      <c r="G18" s="31">
        <f>SUM(G11:G17)</f>
        <v>19321</v>
      </c>
      <c r="H18" s="14"/>
      <c r="I18" s="44">
        <f>SUM(I11:I17)</f>
        <v>30520</v>
      </c>
      <c r="J18" s="14"/>
      <c r="K18" s="1">
        <f>SUM(K11:K17)</f>
        <v>14740</v>
      </c>
      <c r="L18" s="14"/>
      <c r="M18" s="1">
        <f>SUM(M11:M17)</f>
        <v>27288.109999999997</v>
      </c>
      <c r="N18" s="14"/>
      <c r="O18" s="1">
        <v>4514</v>
      </c>
      <c r="P18" s="14"/>
      <c r="Q18" s="1">
        <f>SUM(Q11:Q17)</f>
        <v>37358.550000000003</v>
      </c>
      <c r="R18" s="14"/>
      <c r="S18" s="1">
        <f>SUM(S11:S17)</f>
        <v>14662.86</v>
      </c>
      <c r="U18" s="1">
        <f>SUM(U11:U17)</f>
        <v>45245.81</v>
      </c>
      <c r="W18" s="1">
        <f>SUM(W10:W17)</f>
        <v>33169</v>
      </c>
      <c r="X18" s="1"/>
      <c r="Y18" s="1">
        <v>101214</v>
      </c>
    </row>
    <row r="19" spans="1:25" x14ac:dyDescent="0.25">
      <c r="A19" s="14"/>
      <c r="B19" s="14"/>
      <c r="C19" s="14"/>
      <c r="D19" s="26"/>
      <c r="E19" s="26"/>
      <c r="F19" s="13"/>
      <c r="G19" s="14"/>
      <c r="H19" s="14"/>
      <c r="I19" s="44"/>
      <c r="J19" s="14"/>
      <c r="K19" s="1"/>
      <c r="L19" s="14"/>
      <c r="M19" s="1"/>
      <c r="N19" s="14"/>
      <c r="P19" s="14"/>
      <c r="Q19" s="1"/>
      <c r="R19" s="14"/>
      <c r="S19" s="2"/>
      <c r="U19" s="2"/>
      <c r="W19" s="1"/>
      <c r="X19" s="1"/>
    </row>
    <row r="20" spans="1:25" x14ac:dyDescent="0.25">
      <c r="A20" s="14" t="s">
        <v>7</v>
      </c>
      <c r="B20" s="14"/>
      <c r="C20" s="14"/>
      <c r="D20" s="26"/>
      <c r="E20" s="26"/>
      <c r="F20" s="13"/>
      <c r="G20" s="14"/>
      <c r="H20" s="14"/>
      <c r="J20" s="14"/>
      <c r="K20" s="1"/>
      <c r="L20" s="14"/>
      <c r="M20" s="1"/>
      <c r="N20" s="14"/>
      <c r="P20" s="14"/>
      <c r="Q20" s="1"/>
      <c r="R20" s="14"/>
      <c r="S20" s="1"/>
      <c r="U20" s="1"/>
      <c r="W20" s="1"/>
      <c r="X20" s="1"/>
    </row>
    <row r="21" spans="1:25" x14ac:dyDescent="0.25">
      <c r="A21" s="14"/>
      <c r="B21" s="14" t="s">
        <v>8</v>
      </c>
      <c r="C21" s="14"/>
      <c r="D21" s="26">
        <v>10294</v>
      </c>
      <c r="E21" s="31">
        <v>10598</v>
      </c>
      <c r="F21" s="13"/>
      <c r="G21" s="13">
        <v>13768</v>
      </c>
      <c r="H21" s="14"/>
      <c r="I21" s="44">
        <v>11000</v>
      </c>
      <c r="J21" s="14"/>
      <c r="K21" s="1">
        <v>11193</v>
      </c>
      <c r="L21" s="14"/>
      <c r="M21" s="1">
        <v>11307.45</v>
      </c>
      <c r="N21" s="14"/>
      <c r="O21" s="1">
        <v>11521.26</v>
      </c>
      <c r="P21" s="14"/>
      <c r="Q21" s="1">
        <v>13905.02</v>
      </c>
      <c r="R21" s="14"/>
      <c r="S21" s="1">
        <f>'Berekening baten en lasten'!G16</f>
        <v>14464.33</v>
      </c>
      <c r="U21" s="1">
        <f>'Berekening baten en lasten'!H16</f>
        <v>12456.83</v>
      </c>
      <c r="W21" s="89">
        <v>10030</v>
      </c>
      <c r="X21" s="7"/>
      <c r="Y21">
        <v>0</v>
      </c>
    </row>
    <row r="22" spans="1:25" x14ac:dyDescent="0.25">
      <c r="A22" s="14"/>
      <c r="B22" s="14" t="s">
        <v>64</v>
      </c>
      <c r="C22" s="14"/>
      <c r="D22" s="26">
        <v>524</v>
      </c>
      <c r="E22" s="26">
        <v>215</v>
      </c>
      <c r="F22" s="13"/>
      <c r="G22" s="14">
        <v>0</v>
      </c>
      <c r="H22" s="14"/>
      <c r="I22" s="44">
        <v>25</v>
      </c>
      <c r="J22" s="14"/>
      <c r="K22" s="1">
        <v>25</v>
      </c>
      <c r="L22" s="14"/>
      <c r="M22" s="1">
        <v>25</v>
      </c>
      <c r="N22" s="14"/>
      <c r="O22" s="1">
        <f>25+316.25</f>
        <v>341.25</v>
      </c>
      <c r="P22" s="14"/>
      <c r="Q22" s="1">
        <v>25</v>
      </c>
      <c r="R22" s="14"/>
      <c r="S22" s="1">
        <f>'Berekening baten en lasten'!G17</f>
        <v>377.5</v>
      </c>
      <c r="U22" s="1">
        <f>'Berekening baten en lasten'!I17</f>
        <v>0</v>
      </c>
      <c r="W22" s="1">
        <v>0</v>
      </c>
      <c r="X22" s="1"/>
      <c r="Y22">
        <v>30</v>
      </c>
    </row>
    <row r="23" spans="1:25" x14ac:dyDescent="0.25">
      <c r="A23" s="14"/>
      <c r="B23" s="14" t="s">
        <v>53</v>
      </c>
      <c r="C23" s="14"/>
      <c r="D23" s="26"/>
      <c r="E23" s="26"/>
      <c r="F23" s="13"/>
      <c r="G23" s="14"/>
      <c r="H23" s="14"/>
      <c r="I23" s="44"/>
      <c r="J23" s="14"/>
      <c r="K23" s="1"/>
      <c r="L23" s="14"/>
      <c r="M23" s="1"/>
      <c r="N23" s="14"/>
      <c r="O23" s="1">
        <v>4681</v>
      </c>
      <c r="P23" s="14"/>
      <c r="Q23" s="1">
        <v>916.58</v>
      </c>
      <c r="R23" s="14"/>
      <c r="S23" s="1">
        <v>0</v>
      </c>
      <c r="U23" s="1">
        <v>0</v>
      </c>
      <c r="W23" s="1">
        <v>0</v>
      </c>
      <c r="X23" s="1"/>
      <c r="Y23">
        <v>0</v>
      </c>
    </row>
    <row r="24" spans="1:25" x14ac:dyDescent="0.25">
      <c r="A24" s="14"/>
      <c r="B24" s="153" t="s">
        <v>135</v>
      </c>
      <c r="C24" s="14"/>
      <c r="D24" s="28">
        <v>0</v>
      </c>
      <c r="E24" s="38">
        <v>45328</v>
      </c>
      <c r="F24" s="13"/>
      <c r="G24" s="14">
        <v>0</v>
      </c>
      <c r="H24" s="14"/>
      <c r="I24" s="44">
        <v>15000</v>
      </c>
      <c r="J24" s="14"/>
      <c r="K24" s="1">
        <v>0</v>
      </c>
      <c r="L24" s="14"/>
      <c r="M24" s="1">
        <v>0</v>
      </c>
      <c r="N24" s="14"/>
      <c r="O24" s="1">
        <v>0</v>
      </c>
      <c r="P24" s="14"/>
      <c r="Q24" s="1">
        <v>60</v>
      </c>
      <c r="R24" s="14"/>
      <c r="S24" s="1">
        <f>'Berekening baten en lasten'!G19</f>
        <v>650</v>
      </c>
      <c r="U24" s="1">
        <f>'Berekening baten en lasten'!I19</f>
        <v>0</v>
      </c>
      <c r="W24" s="13">
        <v>0</v>
      </c>
      <c r="X24" s="13"/>
      <c r="Y24" s="1">
        <v>20208</v>
      </c>
    </row>
    <row r="25" spans="1:25" x14ac:dyDescent="0.25">
      <c r="A25" s="14"/>
      <c r="B25" s="14" t="s">
        <v>51</v>
      </c>
      <c r="C25" s="14"/>
      <c r="D25" s="28"/>
      <c r="E25" s="38"/>
      <c r="F25" s="13"/>
      <c r="G25" s="14"/>
      <c r="H25" s="14"/>
      <c r="I25" s="44">
        <v>1500</v>
      </c>
      <c r="J25" s="14"/>
      <c r="K25" s="1">
        <v>150</v>
      </c>
      <c r="L25" s="14"/>
      <c r="M25" s="1">
        <v>0</v>
      </c>
      <c r="N25" s="14"/>
      <c r="O25" s="1">
        <v>2256.65</v>
      </c>
      <c r="P25" s="14"/>
      <c r="Q25" s="1">
        <v>0</v>
      </c>
      <c r="R25" s="14"/>
      <c r="S25" s="1">
        <v>0</v>
      </c>
      <c r="U25" s="1">
        <v>0</v>
      </c>
      <c r="W25" s="13">
        <v>0</v>
      </c>
      <c r="X25" s="13"/>
      <c r="Y25">
        <v>0</v>
      </c>
    </row>
    <row r="26" spans="1:25" x14ac:dyDescent="0.25">
      <c r="A26" s="14"/>
      <c r="B26" s="14" t="s">
        <v>54</v>
      </c>
      <c r="C26" s="14"/>
      <c r="D26" s="28"/>
      <c r="E26" s="38"/>
      <c r="F26" s="13"/>
      <c r="G26" s="14"/>
      <c r="H26" s="14"/>
      <c r="I26" s="44">
        <v>7500</v>
      </c>
      <c r="J26" s="14"/>
      <c r="K26" s="1">
        <v>153</v>
      </c>
      <c r="L26" s="14"/>
      <c r="M26" s="1">
        <v>0</v>
      </c>
      <c r="N26" s="14"/>
      <c r="O26" s="1">
        <v>2335.3000000000002</v>
      </c>
      <c r="P26" s="14"/>
      <c r="Q26" s="1">
        <v>423.5</v>
      </c>
      <c r="R26" s="14"/>
      <c r="S26" s="1">
        <f>'Berekening baten en lasten'!G22</f>
        <v>5075.95</v>
      </c>
      <c r="U26" s="1">
        <f>'Berekening baten en lasten'!H22</f>
        <v>9620.57</v>
      </c>
      <c r="W26" s="13">
        <v>0</v>
      </c>
      <c r="X26" s="13"/>
      <c r="Y26" s="1">
        <v>3779</v>
      </c>
    </row>
    <row r="27" spans="1:25" x14ac:dyDescent="0.25">
      <c r="A27" s="14"/>
      <c r="B27" s="14" t="s">
        <v>55</v>
      </c>
      <c r="C27" s="14"/>
      <c r="D27" s="28">
        <v>21622</v>
      </c>
      <c r="E27" s="38">
        <v>21000</v>
      </c>
      <c r="F27" s="13"/>
      <c r="G27" s="13">
        <v>21980</v>
      </c>
      <c r="H27" s="14"/>
      <c r="I27" s="44">
        <v>0</v>
      </c>
      <c r="J27" s="14"/>
      <c r="K27" s="1">
        <v>0</v>
      </c>
      <c r="L27" s="14"/>
      <c r="M27" s="1">
        <v>0</v>
      </c>
      <c r="N27" s="14"/>
      <c r="O27" s="1">
        <v>0</v>
      </c>
      <c r="P27" s="14"/>
      <c r="Q27" s="1">
        <v>60</v>
      </c>
      <c r="R27" s="14"/>
      <c r="S27" s="1">
        <f>'Berekening baten en lasten'!G23</f>
        <v>20749.080000000002</v>
      </c>
      <c r="U27" s="1">
        <f>'Berekening baten en lasten'!I23</f>
        <v>0</v>
      </c>
      <c r="W27" s="89">
        <v>13740</v>
      </c>
      <c r="X27" s="7"/>
      <c r="Y27" s="155">
        <v>40590</v>
      </c>
    </row>
    <row r="28" spans="1:25" hidden="1" x14ac:dyDescent="0.25">
      <c r="A28" s="14"/>
      <c r="B28" s="14" t="s">
        <v>47</v>
      </c>
      <c r="C28" s="14"/>
      <c r="D28" s="28">
        <v>0</v>
      </c>
      <c r="E28" s="38">
        <v>0</v>
      </c>
      <c r="F28" s="13"/>
      <c r="G28" s="13">
        <v>25000</v>
      </c>
      <c r="H28" s="14"/>
      <c r="I28" s="44">
        <v>0</v>
      </c>
      <c r="J28" s="14"/>
      <c r="K28" s="1">
        <v>0</v>
      </c>
      <c r="L28" s="14"/>
      <c r="M28" s="1">
        <v>0</v>
      </c>
      <c r="N28" s="14"/>
      <c r="P28" s="14"/>
      <c r="Q28" s="1"/>
      <c r="R28" s="14"/>
      <c r="S28" s="1"/>
      <c r="U28" s="1"/>
      <c r="W28" s="1"/>
      <c r="X28" s="1"/>
    </row>
    <row r="29" spans="1:25" hidden="1" x14ac:dyDescent="0.25">
      <c r="A29" s="14"/>
      <c r="B29" s="14" t="s">
        <v>28</v>
      </c>
      <c r="C29" s="14"/>
      <c r="D29" s="28">
        <v>0</v>
      </c>
      <c r="E29" s="26">
        <v>0</v>
      </c>
      <c r="F29" s="13"/>
      <c r="G29" s="14">
        <v>0</v>
      </c>
      <c r="H29" s="14"/>
      <c r="I29" s="44"/>
      <c r="J29" s="14"/>
      <c r="K29" s="1"/>
      <c r="L29" s="14"/>
      <c r="M29" s="1"/>
      <c r="N29" s="14"/>
      <c r="P29" s="14"/>
      <c r="Q29" s="1"/>
      <c r="R29" s="14"/>
      <c r="S29" s="1"/>
      <c r="U29" s="1"/>
      <c r="W29" s="1"/>
      <c r="X29" s="1"/>
    </row>
    <row r="30" spans="1:25" x14ac:dyDescent="0.25">
      <c r="A30" s="14"/>
      <c r="B30" s="14" t="s">
        <v>76</v>
      </c>
      <c r="C30" s="14"/>
      <c r="D30" s="28"/>
      <c r="E30" s="26"/>
      <c r="F30" s="13"/>
      <c r="G30" s="14"/>
      <c r="H30" s="14"/>
      <c r="I30" s="44"/>
      <c r="J30" s="14"/>
      <c r="K30" s="1"/>
      <c r="L30" s="14"/>
      <c r="M30" s="1"/>
      <c r="N30" s="14"/>
      <c r="P30" s="14"/>
      <c r="Q30" s="1"/>
      <c r="R30" s="14"/>
      <c r="S30" s="1"/>
      <c r="U30" s="1"/>
      <c r="W30" s="1">
        <v>285</v>
      </c>
      <c r="X30" s="1"/>
      <c r="Y30">
        <v>31</v>
      </c>
    </row>
    <row r="31" spans="1:25" x14ac:dyDescent="0.25">
      <c r="A31" s="14"/>
      <c r="B31" s="153" t="s">
        <v>136</v>
      </c>
      <c r="C31" s="14"/>
      <c r="D31" s="28"/>
      <c r="E31" s="26"/>
      <c r="F31" s="13"/>
      <c r="G31" s="14"/>
      <c r="H31" s="14"/>
      <c r="I31" s="44"/>
      <c r="J31" s="14"/>
      <c r="K31" s="1"/>
      <c r="L31" s="14"/>
      <c r="M31" s="1"/>
      <c r="N31" s="14"/>
      <c r="P31" s="14"/>
      <c r="Q31" s="1"/>
      <c r="R31" s="14"/>
      <c r="S31" s="1"/>
      <c r="U31" s="1"/>
      <c r="W31" s="1"/>
      <c r="X31" s="1"/>
      <c r="Y31" s="1">
        <v>11697</v>
      </c>
    </row>
    <row r="32" spans="1:25" x14ac:dyDescent="0.25">
      <c r="A32" s="14"/>
      <c r="B32" s="153" t="s">
        <v>140</v>
      </c>
      <c r="C32" s="14"/>
      <c r="D32" s="28"/>
      <c r="E32" s="26"/>
      <c r="F32" s="13"/>
      <c r="G32" s="14"/>
      <c r="H32" s="14"/>
      <c r="I32" s="44"/>
      <c r="J32" s="14"/>
      <c r="K32" s="1"/>
      <c r="L32" s="14"/>
      <c r="M32" s="1"/>
      <c r="N32" s="14"/>
      <c r="P32" s="14"/>
      <c r="Q32" s="1"/>
      <c r="R32" s="14"/>
      <c r="S32" s="1"/>
      <c r="U32" s="1"/>
      <c r="W32" s="1"/>
      <c r="X32" s="1"/>
      <c r="Y32" s="1">
        <v>11453</v>
      </c>
    </row>
    <row r="33" spans="1:27" x14ac:dyDescent="0.25">
      <c r="A33" s="14"/>
      <c r="B33" s="14" t="s">
        <v>9</v>
      </c>
      <c r="C33" s="14"/>
      <c r="D33" s="26">
        <v>275</v>
      </c>
      <c r="E33" s="30">
        <v>528</v>
      </c>
      <c r="F33" s="13"/>
      <c r="G33" s="14">
        <v>614</v>
      </c>
      <c r="H33" s="14"/>
      <c r="I33" s="44">
        <v>600</v>
      </c>
      <c r="J33" s="14"/>
      <c r="K33" s="1">
        <v>496</v>
      </c>
      <c r="L33" s="14"/>
      <c r="M33" s="1">
        <f>605+183.34+111.31+23.56+31.8+30.65+31.69+32.86+9.14-20</f>
        <v>1039.3500000000001</v>
      </c>
      <c r="N33" s="14"/>
      <c r="O33" s="1">
        <v>280</v>
      </c>
      <c r="P33" s="14"/>
      <c r="Q33" s="1">
        <v>192.49</v>
      </c>
      <c r="R33" s="14"/>
      <c r="S33" s="1">
        <f>'Berekening baten en lasten'!G26</f>
        <v>408.47999999999996</v>
      </c>
      <c r="U33" s="1">
        <f>'Berekening baten en lasten'!I26</f>
        <v>0</v>
      </c>
      <c r="W33" s="1">
        <v>177</v>
      </c>
      <c r="X33" s="1"/>
    </row>
    <row r="34" spans="1:27" x14ac:dyDescent="0.25">
      <c r="A34" s="14"/>
      <c r="B34" s="52" t="s">
        <v>65</v>
      </c>
      <c r="C34" s="14"/>
      <c r="D34" s="26"/>
      <c r="E34" s="30"/>
      <c r="F34" s="13"/>
      <c r="G34" s="14"/>
      <c r="H34" s="14"/>
      <c r="I34" s="44"/>
      <c r="J34" s="14"/>
      <c r="K34" s="1"/>
      <c r="L34" s="14"/>
      <c r="M34" s="1"/>
      <c r="N34" s="14"/>
      <c r="P34" s="14"/>
      <c r="Q34" s="1"/>
      <c r="R34" s="14"/>
      <c r="S34" s="44">
        <v>61.71</v>
      </c>
      <c r="U34" s="44">
        <v>61.71</v>
      </c>
      <c r="W34" s="1">
        <v>0</v>
      </c>
      <c r="X34" s="1"/>
      <c r="Y34">
        <v>93</v>
      </c>
    </row>
    <row r="35" spans="1:27" x14ac:dyDescent="0.25">
      <c r="A35" s="14"/>
      <c r="B35" s="52" t="s">
        <v>66</v>
      </c>
      <c r="C35" s="14"/>
      <c r="D35" s="26"/>
      <c r="E35" s="30"/>
      <c r="F35" s="13"/>
      <c r="G35" s="14"/>
      <c r="H35" s="14"/>
      <c r="I35" s="44"/>
      <c r="J35" s="14"/>
      <c r="K35" s="1"/>
      <c r="L35" s="14"/>
      <c r="M35" s="1"/>
      <c r="N35" s="14"/>
      <c r="P35" s="14"/>
      <c r="Q35" s="1"/>
      <c r="R35" s="14"/>
      <c r="S35" s="44">
        <v>164.63</v>
      </c>
      <c r="U35" s="44">
        <v>164.63</v>
      </c>
      <c r="W35" s="1">
        <v>350</v>
      </c>
      <c r="X35" s="1"/>
      <c r="Y35">
        <v>150</v>
      </c>
    </row>
    <row r="36" spans="1:27" x14ac:dyDescent="0.25">
      <c r="A36" s="14"/>
      <c r="B36" s="52" t="s">
        <v>67</v>
      </c>
      <c r="C36" s="14"/>
      <c r="D36" s="26"/>
      <c r="E36" s="30"/>
      <c r="F36" s="13"/>
      <c r="G36" s="14"/>
      <c r="H36" s="14"/>
      <c r="I36" s="44"/>
      <c r="J36" s="14"/>
      <c r="K36" s="1"/>
      <c r="L36" s="14"/>
      <c r="M36" s="1"/>
      <c r="N36" s="14"/>
      <c r="P36" s="14"/>
      <c r="Q36" s="1"/>
      <c r="R36" s="14"/>
      <c r="S36" s="44">
        <v>165.7</v>
      </c>
      <c r="U36" s="44">
        <v>165.7</v>
      </c>
      <c r="W36" s="1">
        <v>196</v>
      </c>
      <c r="X36" s="1"/>
      <c r="Y36">
        <v>248</v>
      </c>
    </row>
    <row r="37" spans="1:27" x14ac:dyDescent="0.25">
      <c r="A37" s="14"/>
      <c r="B37" s="52" t="s">
        <v>68</v>
      </c>
      <c r="C37" s="14"/>
      <c r="D37" s="26"/>
      <c r="E37" s="30"/>
      <c r="F37" s="13"/>
      <c r="G37" s="14"/>
      <c r="H37" s="14"/>
      <c r="I37" s="44"/>
      <c r="J37" s="14"/>
      <c r="K37" s="1"/>
      <c r="L37" s="14"/>
      <c r="M37" s="1"/>
      <c r="N37" s="14"/>
      <c r="P37" s="14"/>
      <c r="Q37" s="1"/>
      <c r="R37" s="14"/>
      <c r="S37" s="44">
        <v>16.440000000000001</v>
      </c>
      <c r="U37" s="44">
        <v>16.440000000000001</v>
      </c>
      <c r="W37" s="1">
        <v>16</v>
      </c>
      <c r="X37" s="1"/>
      <c r="Y37">
        <v>16</v>
      </c>
    </row>
    <row r="38" spans="1:27" x14ac:dyDescent="0.25">
      <c r="A38" s="14"/>
      <c r="B38" s="52" t="s">
        <v>97</v>
      </c>
      <c r="C38" s="14"/>
      <c r="D38" s="26"/>
      <c r="E38" s="30"/>
      <c r="F38" s="13"/>
      <c r="G38" s="14"/>
      <c r="H38" s="14"/>
      <c r="I38" s="44"/>
      <c r="J38" s="14"/>
      <c r="K38" s="1"/>
      <c r="L38" s="14"/>
      <c r="M38" s="1"/>
      <c r="N38" s="14"/>
      <c r="P38" s="14"/>
      <c r="Q38" s="1"/>
      <c r="R38" s="14"/>
      <c r="S38" s="44"/>
      <c r="U38" s="44"/>
      <c r="W38" s="1">
        <v>60</v>
      </c>
      <c r="X38" s="1"/>
      <c r="Y38">
        <v>82</v>
      </c>
    </row>
    <row r="39" spans="1:27" x14ac:dyDescent="0.25">
      <c r="A39" s="14"/>
      <c r="B39" s="52" t="s">
        <v>98</v>
      </c>
      <c r="C39" s="14"/>
      <c r="D39" s="26"/>
      <c r="E39" s="30"/>
      <c r="F39" s="13"/>
      <c r="G39" s="14"/>
      <c r="H39" s="14"/>
      <c r="I39" s="44"/>
      <c r="J39" s="14"/>
      <c r="K39" s="1"/>
      <c r="L39" s="14"/>
      <c r="M39" s="1"/>
      <c r="N39" s="14"/>
      <c r="P39" s="14"/>
      <c r="Q39" s="1"/>
      <c r="R39" s="14"/>
      <c r="S39" s="44"/>
      <c r="U39" s="44"/>
      <c r="W39" s="1">
        <v>30</v>
      </c>
      <c r="X39" s="1"/>
      <c r="Y39">
        <v>0</v>
      </c>
    </row>
    <row r="40" spans="1:27" x14ac:dyDescent="0.25">
      <c r="A40" s="14"/>
      <c r="B40" s="52" t="s">
        <v>141</v>
      </c>
      <c r="C40" s="14"/>
      <c r="D40" s="26"/>
      <c r="E40" s="30"/>
      <c r="F40" s="13"/>
      <c r="G40" s="14"/>
      <c r="H40" s="14"/>
      <c r="I40" s="44"/>
      <c r="J40" s="14"/>
      <c r="K40" s="1"/>
      <c r="L40" s="14"/>
      <c r="M40" s="1"/>
      <c r="N40" s="14"/>
      <c r="P40" s="14"/>
      <c r="Q40" s="1"/>
      <c r="R40" s="14"/>
      <c r="S40" s="44"/>
      <c r="U40" s="44"/>
      <c r="W40" s="1"/>
      <c r="X40" s="1"/>
      <c r="Y40" s="1">
        <v>1349</v>
      </c>
    </row>
    <row r="41" spans="1:27" x14ac:dyDescent="0.25">
      <c r="A41" s="14"/>
      <c r="B41" s="14" t="s">
        <v>50</v>
      </c>
      <c r="C41" s="14"/>
      <c r="D41" s="26"/>
      <c r="E41" s="30"/>
      <c r="F41" s="13"/>
      <c r="G41" s="14">
        <v>0</v>
      </c>
      <c r="H41" s="14"/>
      <c r="I41" s="44">
        <v>1500</v>
      </c>
      <c r="J41" s="14"/>
      <c r="K41" s="1">
        <v>1876</v>
      </c>
      <c r="L41" s="14"/>
      <c r="M41" s="1">
        <v>60.5</v>
      </c>
      <c r="N41" s="14"/>
      <c r="O41" s="1">
        <f>63.52+60.5+54.45+18.15+18.15</f>
        <v>214.77000000000004</v>
      </c>
      <c r="P41" s="14"/>
      <c r="Q41" s="1">
        <v>519.79999999999995</v>
      </c>
      <c r="R41" s="14"/>
      <c r="S41" s="1">
        <f>'Berekening baten en lasten'!G30</f>
        <v>375.09999999999997</v>
      </c>
      <c r="U41" s="1">
        <f>'Berekening baten en lasten'!H30</f>
        <v>630.5</v>
      </c>
      <c r="W41" s="1">
        <v>750</v>
      </c>
      <c r="X41" s="1"/>
      <c r="Y41" s="1">
        <v>2372</v>
      </c>
    </row>
    <row r="42" spans="1:27" x14ac:dyDescent="0.25">
      <c r="A42" s="14"/>
      <c r="B42" s="14"/>
      <c r="C42" s="14"/>
      <c r="D42" s="26"/>
      <c r="E42" s="30"/>
      <c r="F42" s="13"/>
      <c r="G42" s="14"/>
      <c r="H42" s="14"/>
      <c r="I42" s="44"/>
      <c r="J42" s="14"/>
      <c r="K42" s="1"/>
      <c r="L42" s="14"/>
      <c r="M42" s="1"/>
      <c r="N42" s="14"/>
      <c r="P42" s="14"/>
      <c r="Q42" s="1"/>
      <c r="R42" s="14"/>
      <c r="S42" s="1"/>
      <c r="U42" s="1"/>
      <c r="W42" s="1"/>
      <c r="X42" s="1"/>
      <c r="AA42" s="14" t="s">
        <v>129</v>
      </c>
    </row>
    <row r="43" spans="1:27" x14ac:dyDescent="0.25">
      <c r="A43" s="14"/>
      <c r="B43" s="52" t="s">
        <v>84</v>
      </c>
      <c r="C43" s="14"/>
      <c r="D43" s="26"/>
      <c r="E43" s="30"/>
      <c r="F43" s="13"/>
      <c r="G43" s="14"/>
      <c r="H43" s="14"/>
      <c r="I43" s="44"/>
      <c r="J43" s="14"/>
      <c r="K43" s="1"/>
      <c r="L43" s="14"/>
      <c r="M43" s="1"/>
      <c r="N43" s="14"/>
      <c r="P43" s="14"/>
      <c r="Q43" s="1"/>
      <c r="R43" s="14"/>
      <c r="S43" s="1"/>
      <c r="U43" s="1"/>
      <c r="W43" s="89">
        <v>5008</v>
      </c>
      <c r="X43" s="7"/>
      <c r="Y43">
        <v>159</v>
      </c>
    </row>
    <row r="44" spans="1:27" x14ac:dyDescent="0.25">
      <c r="A44" s="14"/>
      <c r="B44" s="14" t="s">
        <v>23</v>
      </c>
      <c r="C44" s="14"/>
      <c r="D44" s="33">
        <v>510</v>
      </c>
      <c r="E44" s="29">
        <v>517</v>
      </c>
      <c r="F44" s="13"/>
      <c r="G44" s="36">
        <v>575</v>
      </c>
      <c r="H44" s="14"/>
      <c r="I44" s="46">
        <v>550</v>
      </c>
      <c r="J44" s="14"/>
      <c r="K44" s="7">
        <v>543</v>
      </c>
      <c r="L44" s="19"/>
      <c r="M44" s="7">
        <f>175.63+367.84</f>
        <v>543.47</v>
      </c>
      <c r="N44" s="19"/>
      <c r="O44" s="18">
        <f>175.63+367.84</f>
        <v>543.47</v>
      </c>
      <c r="P44" s="19"/>
      <c r="Q44" s="7">
        <v>543.47</v>
      </c>
      <c r="R44" s="19"/>
      <c r="S44" s="1">
        <f>'Berekening baten en lasten'!G31</f>
        <v>597.81999999999994</v>
      </c>
      <c r="U44" s="1">
        <f>'Berekening baten en lasten'!H31</f>
        <v>597.82000000000005</v>
      </c>
      <c r="W44" s="90">
        <v>440</v>
      </c>
      <c r="X44" s="90"/>
      <c r="Y44" s="1">
        <v>1601</v>
      </c>
    </row>
    <row r="45" spans="1:27" x14ac:dyDescent="0.25">
      <c r="A45" s="14"/>
      <c r="B45" s="14" t="s">
        <v>56</v>
      </c>
      <c r="C45" s="14"/>
      <c r="D45" s="7"/>
      <c r="E45" s="30"/>
      <c r="F45" s="13"/>
      <c r="G45" s="19"/>
      <c r="H45" s="14"/>
      <c r="I45" s="49"/>
      <c r="J45" s="14"/>
      <c r="K45" s="33">
        <v>0</v>
      </c>
      <c r="L45" s="14"/>
      <c r="M45" s="33">
        <v>0</v>
      </c>
      <c r="N45" s="14"/>
      <c r="O45" s="50">
        <v>0</v>
      </c>
      <c r="P45" s="14"/>
      <c r="Q45" s="33">
        <v>32</v>
      </c>
      <c r="R45" s="14"/>
      <c r="S45" s="33">
        <v>0</v>
      </c>
      <c r="U45" s="33">
        <v>0</v>
      </c>
      <c r="W45" s="33">
        <v>0</v>
      </c>
      <c r="X45" s="7"/>
      <c r="Y45" s="56">
        <v>0</v>
      </c>
    </row>
    <row r="46" spans="1:27" x14ac:dyDescent="0.25">
      <c r="A46" s="14"/>
      <c r="B46" s="14"/>
      <c r="C46" s="14"/>
      <c r="D46" s="7"/>
      <c r="E46" s="30"/>
      <c r="F46" s="13"/>
      <c r="G46" s="19"/>
      <c r="H46" s="14"/>
      <c r="I46" s="49"/>
      <c r="J46" s="14"/>
      <c r="K46" s="7"/>
      <c r="L46" s="14"/>
      <c r="M46" s="7"/>
      <c r="N46" s="14"/>
      <c r="O46" s="18"/>
      <c r="P46" s="14"/>
      <c r="Q46" s="7"/>
      <c r="R46" s="14"/>
      <c r="S46" s="7"/>
      <c r="U46" s="7"/>
      <c r="W46" s="1"/>
      <c r="X46" s="1"/>
    </row>
    <row r="47" spans="1:27" x14ac:dyDescent="0.25">
      <c r="A47" s="14"/>
      <c r="B47" s="16"/>
      <c r="C47" s="14"/>
      <c r="D47" s="26"/>
      <c r="E47" s="26"/>
      <c r="F47" s="13"/>
      <c r="G47" s="14"/>
      <c r="H47" s="14"/>
      <c r="J47" s="14"/>
      <c r="K47" s="1"/>
      <c r="L47" s="14"/>
      <c r="M47" s="1"/>
      <c r="N47" s="14"/>
      <c r="P47" s="14"/>
      <c r="Q47" s="1"/>
      <c r="R47" s="14"/>
      <c r="S47" s="1"/>
      <c r="U47" s="1"/>
      <c r="W47" s="1"/>
      <c r="X47" s="1"/>
    </row>
    <row r="48" spans="1:27" x14ac:dyDescent="0.25">
      <c r="A48" s="14"/>
      <c r="B48" s="14"/>
      <c r="C48" s="14"/>
      <c r="D48" s="31">
        <f>SUM(D21:D47)</f>
        <v>33225</v>
      </c>
      <c r="E48" s="31">
        <f>SUM(E21:E44)</f>
        <v>78186</v>
      </c>
      <c r="F48" s="31"/>
      <c r="G48" s="31">
        <f>SUM(G21:G47)</f>
        <v>61937</v>
      </c>
      <c r="H48" s="14"/>
      <c r="I48" s="44">
        <f>SUM(I21:I47)</f>
        <v>37675</v>
      </c>
      <c r="J48" s="14"/>
      <c r="K48" s="1">
        <f>SUM(K21:K47)</f>
        <v>14436</v>
      </c>
      <c r="L48" s="14"/>
      <c r="M48" s="1">
        <f>SUM(M21:M47)</f>
        <v>12975.77</v>
      </c>
      <c r="N48" s="14"/>
      <c r="O48" s="1">
        <v>22173</v>
      </c>
      <c r="P48" s="14"/>
      <c r="Q48" s="1">
        <f>SUM(Q21:Q47)</f>
        <v>16677.86</v>
      </c>
      <c r="R48" s="14"/>
      <c r="S48" s="1">
        <f>S45+S44+S41+S33+S27+S26+S25+S24+S23+S22+S21</f>
        <v>42698.26</v>
      </c>
      <c r="U48" s="1">
        <f>U45+U44+U41+U33+U27+U26+U25+U24+U23+U22+U21</f>
        <v>23305.72</v>
      </c>
      <c r="W48" s="1">
        <f>SUM(W21:W45)</f>
        <v>31082</v>
      </c>
      <c r="X48" s="1"/>
      <c r="Y48" s="1">
        <f>SUM(Y21:Y45)</f>
        <v>93858</v>
      </c>
    </row>
    <row r="49" spans="1:32" x14ac:dyDescent="0.25">
      <c r="A49" s="14"/>
      <c r="B49" s="14"/>
      <c r="C49" s="14"/>
      <c r="D49" s="31"/>
      <c r="E49" s="31"/>
      <c r="F49" s="31"/>
      <c r="G49" s="31"/>
      <c r="H49" s="14"/>
      <c r="J49" s="14"/>
      <c r="K49" s="1"/>
      <c r="L49" s="14"/>
      <c r="M49" s="1"/>
      <c r="N49" s="14"/>
      <c r="P49" s="14"/>
      <c r="Q49" s="1"/>
      <c r="R49" s="14"/>
      <c r="S49" s="2"/>
      <c r="U49" s="2"/>
      <c r="W49" s="1"/>
      <c r="X49" s="1"/>
    </row>
    <row r="50" spans="1:32" ht="13.8" thickBot="1" x14ac:dyDescent="0.3">
      <c r="A50" s="14" t="s">
        <v>13</v>
      </c>
      <c r="B50" s="14"/>
      <c r="C50" s="14"/>
      <c r="D50" s="39">
        <f>D18-D48</f>
        <v>-23902</v>
      </c>
      <c r="E50" s="39">
        <f>E18-E48</f>
        <v>-38663</v>
      </c>
      <c r="F50" s="31"/>
      <c r="G50" s="39">
        <f>G18-G48</f>
        <v>-42616</v>
      </c>
      <c r="H50" s="14"/>
      <c r="I50" s="47">
        <f>I18-I48</f>
        <v>-7155</v>
      </c>
      <c r="J50" s="14"/>
      <c r="K50" s="41">
        <f>K18-K48</f>
        <v>304</v>
      </c>
      <c r="L50" s="14"/>
      <c r="M50" s="41">
        <f>M18-M48</f>
        <v>14312.339999999997</v>
      </c>
      <c r="N50" s="14"/>
      <c r="O50" s="41">
        <f>O18-O48</f>
        <v>-17659</v>
      </c>
      <c r="P50" s="14"/>
      <c r="Q50" s="41">
        <f>Q18-Q48</f>
        <v>20680.690000000002</v>
      </c>
      <c r="R50" s="14"/>
      <c r="S50" s="41">
        <f>S18-S48</f>
        <v>-28035.4</v>
      </c>
      <c r="U50" s="41">
        <f>U18-U48</f>
        <v>21940.089999999997</v>
      </c>
      <c r="W50" s="41">
        <f>W18-W48</f>
        <v>2087</v>
      </c>
      <c r="X50" s="7"/>
      <c r="Y50" s="41">
        <f>Y18-Y48</f>
        <v>7356</v>
      </c>
    </row>
    <row r="51" spans="1:32" ht="13.8" thickTop="1" x14ac:dyDescent="0.25">
      <c r="A51" s="14"/>
      <c r="B51" s="14"/>
      <c r="D51" s="18"/>
      <c r="E51" s="1"/>
      <c r="F51" s="13"/>
      <c r="G51" s="14"/>
      <c r="H51" s="14"/>
      <c r="J51" s="14"/>
      <c r="K51" s="1"/>
      <c r="L51" s="14"/>
      <c r="M51" s="1"/>
      <c r="N51" s="14"/>
      <c r="P51" s="14"/>
      <c r="Q51" s="1"/>
      <c r="R51" s="14"/>
      <c r="S51" s="2"/>
      <c r="U51" s="2"/>
      <c r="W51" s="1"/>
      <c r="X51" s="1"/>
    </row>
    <row r="52" spans="1:32" x14ac:dyDescent="0.25">
      <c r="A52" s="14"/>
      <c r="B52" s="14" t="s">
        <v>60</v>
      </c>
      <c r="C52" s="14"/>
      <c r="D52" s="13">
        <v>0</v>
      </c>
      <c r="E52" s="1">
        <v>10000</v>
      </c>
      <c r="F52" s="13"/>
      <c r="G52" s="13">
        <v>10000</v>
      </c>
      <c r="H52" s="14"/>
      <c r="I52" s="21">
        <v>5000</v>
      </c>
      <c r="J52" s="14"/>
      <c r="K52" s="1">
        <v>0</v>
      </c>
      <c r="L52" s="14"/>
      <c r="M52" s="1">
        <v>0</v>
      </c>
      <c r="N52" s="14"/>
      <c r="O52" s="1">
        <v>5000</v>
      </c>
      <c r="P52" s="14"/>
      <c r="Q52" s="1">
        <v>0</v>
      </c>
      <c r="R52" s="14"/>
      <c r="S52" s="1">
        <v>14663</v>
      </c>
      <c r="U52" s="1">
        <v>14663</v>
      </c>
      <c r="W52" s="1">
        <v>0</v>
      </c>
      <c r="X52" s="1"/>
      <c r="Y52">
        <v>0</v>
      </c>
    </row>
    <row r="53" spans="1:32" x14ac:dyDescent="0.25">
      <c r="A53" s="14"/>
      <c r="B53" s="14"/>
      <c r="C53" s="14"/>
      <c r="D53" s="13"/>
      <c r="E53" s="1"/>
      <c r="F53" s="13"/>
      <c r="G53" s="14"/>
      <c r="H53" s="14"/>
      <c r="I53" s="46"/>
      <c r="J53" s="14"/>
      <c r="K53" s="1"/>
      <c r="L53" s="14"/>
      <c r="M53" s="1"/>
      <c r="N53" s="14"/>
      <c r="P53" s="14"/>
      <c r="Q53" s="1"/>
      <c r="R53" s="14"/>
      <c r="S53" s="2"/>
      <c r="U53" s="2"/>
      <c r="W53" s="1"/>
      <c r="X53" s="1"/>
    </row>
    <row r="54" spans="1:32" ht="13.8" thickBot="1" x14ac:dyDescent="0.3">
      <c r="A54" s="14" t="s">
        <v>29</v>
      </c>
      <c r="B54" s="14"/>
      <c r="C54" s="14"/>
      <c r="D54" s="23">
        <f>D50+D52</f>
        <v>-23902</v>
      </c>
      <c r="E54" s="32">
        <f>E50+E52</f>
        <v>-28663</v>
      </c>
      <c r="F54" s="14"/>
      <c r="G54" s="17">
        <f>G50+G52</f>
        <v>-32616</v>
      </c>
      <c r="H54" s="14"/>
      <c r="I54" s="47">
        <f>I50+I52</f>
        <v>-2155</v>
      </c>
      <c r="J54" s="14"/>
      <c r="K54" s="41">
        <f>K50+K52</f>
        <v>304</v>
      </c>
      <c r="L54" s="14"/>
      <c r="M54" s="41">
        <f>M50+M52</f>
        <v>14312.339999999997</v>
      </c>
      <c r="N54" s="14"/>
      <c r="O54" s="41">
        <f>O50+O52</f>
        <v>-12659</v>
      </c>
      <c r="P54" s="14"/>
      <c r="Q54" s="41">
        <v>20681</v>
      </c>
      <c r="R54" s="14"/>
      <c r="S54" s="41">
        <f>S50+S52</f>
        <v>-13372.400000000001</v>
      </c>
      <c r="U54" s="41">
        <f>U50+U52</f>
        <v>36603.089999999997</v>
      </c>
      <c r="W54" s="41">
        <f>W50</f>
        <v>2087</v>
      </c>
      <c r="X54" s="7"/>
      <c r="Y54" s="41">
        <f>Y50</f>
        <v>7356</v>
      </c>
    </row>
    <row r="55" spans="1:32" ht="13.8" thickTop="1" x14ac:dyDescent="0.25">
      <c r="A55" s="14"/>
      <c r="B55" s="14"/>
      <c r="C55" s="14"/>
      <c r="E55" s="14"/>
      <c r="F55" s="22"/>
      <c r="G55" s="14"/>
      <c r="H55" s="14"/>
      <c r="J55" s="14"/>
      <c r="L55" s="14"/>
      <c r="N55" s="14"/>
      <c r="P55" s="14"/>
      <c r="R55" s="14"/>
      <c r="W55" s="1"/>
      <c r="X55" s="1"/>
    </row>
    <row r="56" spans="1:32" x14ac:dyDescent="0.25">
      <c r="A56" s="14"/>
      <c r="B56" s="14"/>
      <c r="C56" s="14"/>
      <c r="E56" s="14"/>
      <c r="F56" s="13"/>
      <c r="G56" s="14"/>
      <c r="H56" s="14"/>
      <c r="J56" s="14"/>
      <c r="L56" s="14"/>
      <c r="N56" s="14"/>
      <c r="P56" s="14"/>
      <c r="R56" s="14"/>
      <c r="W56" s="1"/>
      <c r="X56" s="1"/>
    </row>
    <row r="57" spans="1:32" x14ac:dyDescent="0.25">
      <c r="A57" s="14" t="s">
        <v>30</v>
      </c>
      <c r="B57" s="14"/>
      <c r="C57" s="14"/>
      <c r="E57" s="14"/>
      <c r="F57" s="13"/>
      <c r="G57" s="14"/>
      <c r="H57" s="14"/>
      <c r="J57" s="14"/>
      <c r="L57" s="14"/>
      <c r="N57" s="14"/>
      <c r="P57" s="14"/>
      <c r="R57" s="14"/>
      <c r="W57" s="1"/>
      <c r="X57" s="1"/>
      <c r="AA57" s="119" t="s">
        <v>126</v>
      </c>
      <c r="AB57" s="120" t="s">
        <v>137</v>
      </c>
      <c r="AC57" s="121"/>
      <c r="AD57" s="121"/>
      <c r="AE57" s="121"/>
      <c r="AF57" s="122"/>
    </row>
    <row r="58" spans="1:32" x14ac:dyDescent="0.25">
      <c r="A58" s="14"/>
      <c r="B58" s="156" t="s">
        <v>138</v>
      </c>
      <c r="C58" s="4"/>
      <c r="D58" s="10">
        <v>18537</v>
      </c>
      <c r="E58" s="13">
        <f>D60</f>
        <v>-5365</v>
      </c>
      <c r="F58" s="14"/>
      <c r="G58" s="13">
        <v>19612</v>
      </c>
      <c r="H58" s="14"/>
      <c r="I58" s="48"/>
      <c r="J58" s="14"/>
      <c r="K58" s="1">
        <v>21903</v>
      </c>
      <c r="L58" s="14"/>
      <c r="M58" s="1">
        <f>K60</f>
        <v>22207</v>
      </c>
      <c r="N58" s="14"/>
      <c r="O58" s="1">
        <v>36519</v>
      </c>
      <c r="P58" s="14"/>
      <c r="Q58" s="1">
        <v>23860</v>
      </c>
      <c r="R58" s="14"/>
      <c r="S58" s="1">
        <f>BALANS!C27+BALANS!C30</f>
        <v>29878</v>
      </c>
      <c r="U58" s="1">
        <f>BALANS!E27+BALANS!E30</f>
        <v>16505.599999999999</v>
      </c>
      <c r="W58" s="1">
        <v>49634</v>
      </c>
      <c r="X58" s="1"/>
      <c r="Y58" s="1">
        <v>51497</v>
      </c>
      <c r="AA58" s="115">
        <v>13084</v>
      </c>
      <c r="AB58" s="74" t="s">
        <v>124</v>
      </c>
      <c r="AC58" s="81"/>
      <c r="AD58" s="81"/>
      <c r="AE58" s="42"/>
      <c r="AF58" s="58"/>
    </row>
    <row r="59" spans="1:32" ht="13.8" thickBot="1" x14ac:dyDescent="0.3">
      <c r="A59" s="14"/>
      <c r="B59" s="24" t="s">
        <v>31</v>
      </c>
      <c r="C59" s="4"/>
      <c r="D59" s="10">
        <f>D54</f>
        <v>-23902</v>
      </c>
      <c r="E59" s="13">
        <f>E54</f>
        <v>-28663</v>
      </c>
      <c r="F59" s="14"/>
      <c r="G59" s="13">
        <f>G54</f>
        <v>-32616</v>
      </c>
      <c r="H59" s="14"/>
      <c r="I59" s="48"/>
      <c r="J59" s="14"/>
      <c r="K59" s="33">
        <f>K18-K48</f>
        <v>304</v>
      </c>
      <c r="L59" s="14"/>
      <c r="M59" s="33">
        <f>M54</f>
        <v>14312.339999999997</v>
      </c>
      <c r="N59" s="14"/>
      <c r="O59" s="33">
        <f>O54</f>
        <v>-12659</v>
      </c>
      <c r="P59" s="14"/>
      <c r="Q59" s="33">
        <v>20681</v>
      </c>
      <c r="R59" s="14"/>
      <c r="S59" s="41">
        <v>-13372</v>
      </c>
      <c r="U59" s="41">
        <v>-13372</v>
      </c>
      <c r="W59" s="41">
        <v>1863</v>
      </c>
      <c r="X59" s="7"/>
      <c r="Y59" s="41">
        <v>7357</v>
      </c>
      <c r="AA59" s="116">
        <v>45770</v>
      </c>
      <c r="AB59" s="74" t="s">
        <v>125</v>
      </c>
      <c r="AC59" s="81"/>
      <c r="AD59" s="81"/>
      <c r="AE59" s="42"/>
      <c r="AF59" s="58"/>
    </row>
    <row r="60" spans="1:32" ht="14.4" thickTop="1" thickBot="1" x14ac:dyDescent="0.3">
      <c r="A60" s="14"/>
      <c r="B60" s="156" t="s">
        <v>139</v>
      </c>
      <c r="C60" s="4"/>
      <c r="D60" s="11">
        <f>D59+D58</f>
        <v>-5365</v>
      </c>
      <c r="E60" s="17">
        <f>E58+E59</f>
        <v>-34028</v>
      </c>
      <c r="F60" s="14"/>
      <c r="G60" s="17">
        <f>G58+G59</f>
        <v>-13004</v>
      </c>
      <c r="H60" s="14"/>
      <c r="I60" s="48"/>
      <c r="J60" s="7"/>
      <c r="K60" s="41">
        <f>K58+K59</f>
        <v>22207</v>
      </c>
      <c r="L60" s="7"/>
      <c r="M60" s="41">
        <f>SUM(M58:M59)</f>
        <v>36519.339999999997</v>
      </c>
      <c r="N60" s="7"/>
      <c r="O60" s="32">
        <f>SUM(O58:O59)</f>
        <v>23860</v>
      </c>
      <c r="P60" s="7"/>
      <c r="Q60" s="41">
        <f>SUM(Q58:Q59)</f>
        <v>44541</v>
      </c>
      <c r="R60" s="7"/>
      <c r="S60" s="41">
        <f>SUM(S58:S59)</f>
        <v>16506</v>
      </c>
      <c r="U60" s="41">
        <f>SUM(U58:U59)</f>
        <v>3133.5999999999985</v>
      </c>
      <c r="W60" s="41">
        <f>SUM(W58:W59)</f>
        <v>51497</v>
      </c>
      <c r="X60" s="7"/>
      <c r="Y60" s="40">
        <v>58854</v>
      </c>
      <c r="AA60" s="117">
        <f>SUM(AA58:AA59)</f>
        <v>58854</v>
      </c>
      <c r="AB60" s="114" t="s">
        <v>127</v>
      </c>
      <c r="AC60" s="81"/>
      <c r="AD60" s="81"/>
      <c r="AE60" s="42"/>
      <c r="AF60" s="58"/>
    </row>
    <row r="61" spans="1:32" ht="13.8" thickTop="1" x14ac:dyDescent="0.25">
      <c r="A61" s="14"/>
      <c r="B61" s="24"/>
      <c r="C61" s="4"/>
      <c r="D61" s="10"/>
      <c r="E61" s="13"/>
      <c r="F61" s="14"/>
      <c r="G61" s="14"/>
      <c r="H61" s="14"/>
      <c r="I61" s="49"/>
      <c r="J61" s="14"/>
      <c r="L61" s="14"/>
      <c r="N61" s="14"/>
      <c r="P61" s="14"/>
      <c r="R61" s="14"/>
      <c r="W61" s="1"/>
      <c r="X61" s="1"/>
      <c r="AA61" s="118"/>
      <c r="AB61" s="56"/>
      <c r="AC61" s="56"/>
      <c r="AD61" s="56"/>
      <c r="AE61" s="56"/>
      <c r="AF61" s="60"/>
    </row>
    <row r="62" spans="1:32" ht="13.8" thickBot="1" x14ac:dyDescent="0.3">
      <c r="A62" s="14"/>
      <c r="B62" s="24" t="s">
        <v>61</v>
      </c>
      <c r="D62" s="11">
        <v>25000</v>
      </c>
      <c r="E62" s="17">
        <v>15000</v>
      </c>
      <c r="F62" s="14"/>
      <c r="G62" s="37">
        <v>5000</v>
      </c>
      <c r="H62" s="14"/>
      <c r="I62" s="49"/>
      <c r="J62" s="14"/>
      <c r="K62" s="40">
        <v>5000</v>
      </c>
      <c r="L62" s="14"/>
      <c r="M62" s="40">
        <v>5000</v>
      </c>
      <c r="N62" s="14"/>
      <c r="O62" s="41">
        <v>0</v>
      </c>
      <c r="P62" s="14"/>
      <c r="Q62" s="41">
        <v>14663</v>
      </c>
      <c r="R62" s="14"/>
      <c r="S62" s="40">
        <v>0</v>
      </c>
      <c r="U62" s="40">
        <v>0</v>
      </c>
      <c r="W62" s="41">
        <v>0</v>
      </c>
      <c r="X62" s="7"/>
      <c r="Y62" s="40">
        <v>0</v>
      </c>
    </row>
    <row r="63" spans="1:32" ht="13.8" thickTop="1" x14ac:dyDescent="0.25">
      <c r="A63" s="14"/>
      <c r="B63" s="14"/>
      <c r="C63" s="14"/>
      <c r="E63" s="14"/>
      <c r="F63" s="13"/>
      <c r="G63" s="14"/>
      <c r="H63" s="14"/>
      <c r="J63" s="14"/>
      <c r="L63" s="14"/>
      <c r="N63" s="14"/>
      <c r="P63" s="14"/>
      <c r="R63" s="14"/>
      <c r="W63" s="1"/>
      <c r="X63" s="1"/>
    </row>
    <row r="64" spans="1:32" x14ac:dyDescent="0.25">
      <c r="A64" s="14"/>
      <c r="B64" s="14"/>
      <c r="C64" s="14"/>
      <c r="D64" s="14"/>
      <c r="E64" s="14"/>
      <c r="F64" s="13"/>
      <c r="G64" s="14"/>
      <c r="H64" s="14"/>
      <c r="J64" s="14"/>
      <c r="L64" s="14"/>
      <c r="N64" s="14"/>
      <c r="P64" s="14"/>
      <c r="R64" s="14"/>
      <c r="W64" s="1"/>
      <c r="X64" s="1"/>
    </row>
    <row r="65" spans="1:24" x14ac:dyDescent="0.25">
      <c r="A65" s="14"/>
      <c r="B65" s="14"/>
      <c r="C65" s="14"/>
      <c r="D65" s="14"/>
      <c r="E65" s="14"/>
      <c r="F65" s="13"/>
      <c r="G65" s="14"/>
      <c r="H65" s="14"/>
      <c r="J65" s="14"/>
      <c r="L65" s="14"/>
      <c r="N65" s="14"/>
      <c r="P65" s="14"/>
      <c r="R65" s="14"/>
      <c r="W65" s="68"/>
      <c r="X65" s="68"/>
    </row>
    <row r="66" spans="1:24" x14ac:dyDescent="0.25">
      <c r="A66" s="14"/>
      <c r="B66" s="14"/>
      <c r="C66" s="14"/>
      <c r="D66" s="14"/>
      <c r="E66" s="14"/>
      <c r="F66" s="13"/>
      <c r="G66" s="14"/>
      <c r="H66" s="14"/>
      <c r="J66" s="14"/>
      <c r="L66" s="14"/>
      <c r="N66" s="14"/>
      <c r="P66" s="14"/>
      <c r="R66" s="14"/>
    </row>
    <row r="67" spans="1:24" x14ac:dyDescent="0.25">
      <c r="A67" s="14"/>
      <c r="B67" s="14"/>
      <c r="C67" s="14"/>
      <c r="D67" s="14"/>
      <c r="E67" s="14"/>
      <c r="F67" s="13"/>
      <c r="G67" s="14"/>
      <c r="H67" s="14"/>
      <c r="J67" s="14"/>
      <c r="L67" s="14"/>
      <c r="N67" s="14"/>
      <c r="P67" s="14"/>
      <c r="R67" s="14"/>
    </row>
    <row r="68" spans="1:24" x14ac:dyDescent="0.25">
      <c r="A68" s="14"/>
      <c r="B68" s="14"/>
      <c r="C68" s="14"/>
      <c r="D68" s="14"/>
      <c r="E68" s="14"/>
      <c r="F68" s="13"/>
      <c r="G68" s="14"/>
      <c r="H68" s="14"/>
      <c r="J68" s="14"/>
      <c r="L68" s="14"/>
      <c r="N68" s="14"/>
      <c r="P68" s="14"/>
      <c r="R68" s="14"/>
    </row>
    <row r="69" spans="1:24" x14ac:dyDescent="0.25">
      <c r="A69" s="14"/>
      <c r="B69" s="14"/>
      <c r="C69" s="14"/>
      <c r="D69" s="14"/>
      <c r="E69" s="14"/>
      <c r="F69" s="13"/>
      <c r="G69" s="14"/>
      <c r="H69" s="14"/>
      <c r="J69" s="14"/>
      <c r="L69" s="14"/>
      <c r="N69" s="14"/>
      <c r="P69" s="14"/>
      <c r="R69" s="14"/>
    </row>
    <row r="70" spans="1:24" x14ac:dyDescent="0.25">
      <c r="A70" s="14"/>
      <c r="B70" s="14"/>
      <c r="C70" s="14"/>
      <c r="D70" s="14"/>
      <c r="E70" s="14"/>
      <c r="F70" s="13"/>
      <c r="G70" s="14"/>
      <c r="H70" s="14"/>
      <c r="J70" s="14"/>
      <c r="L70" s="14"/>
      <c r="N70" s="14"/>
      <c r="P70" s="14"/>
      <c r="R70" s="14"/>
    </row>
    <row r="71" spans="1:24" x14ac:dyDescent="0.25">
      <c r="A71" s="14"/>
      <c r="B71" s="14"/>
      <c r="C71" s="14"/>
      <c r="D71" s="14"/>
      <c r="E71" s="14"/>
      <c r="F71" s="13"/>
      <c r="G71" s="14"/>
      <c r="H71" s="14"/>
      <c r="J71" s="14"/>
      <c r="L71" s="14"/>
      <c r="N71" s="14"/>
      <c r="P71" s="14"/>
      <c r="R71" s="14"/>
    </row>
    <row r="72" spans="1:24" x14ac:dyDescent="0.25">
      <c r="A72" s="14"/>
      <c r="B72" s="14"/>
      <c r="C72" s="14"/>
      <c r="D72" s="14"/>
      <c r="E72" s="14"/>
      <c r="F72" s="13"/>
      <c r="G72" s="14"/>
      <c r="H72" s="14"/>
      <c r="J72" s="14"/>
      <c r="L72" s="14"/>
      <c r="N72" s="14"/>
      <c r="P72" s="14"/>
      <c r="R72" s="14"/>
    </row>
    <row r="73" spans="1:24" x14ac:dyDescent="0.25">
      <c r="A73" s="14"/>
      <c r="B73" s="14"/>
      <c r="C73" s="14"/>
      <c r="D73" s="14"/>
      <c r="E73" s="14"/>
      <c r="F73" s="13"/>
      <c r="G73" s="14"/>
      <c r="H73" s="14"/>
      <c r="J73" s="14"/>
      <c r="L73" s="14"/>
      <c r="N73" s="14"/>
      <c r="P73" s="14"/>
      <c r="R73" s="14"/>
    </row>
    <row r="74" spans="1:24" x14ac:dyDescent="0.25">
      <c r="A74" s="14"/>
      <c r="B74" s="14"/>
      <c r="C74" s="14"/>
      <c r="D74" s="14"/>
      <c r="E74" s="14"/>
      <c r="F74" s="13"/>
      <c r="G74" s="14"/>
      <c r="H74" s="14"/>
      <c r="J74" s="14"/>
      <c r="L74" s="14"/>
      <c r="N74" s="14"/>
      <c r="P74" s="14"/>
      <c r="R74" s="14"/>
    </row>
    <row r="75" spans="1:24" x14ac:dyDescent="0.25">
      <c r="A75" s="14"/>
      <c r="B75" s="14"/>
      <c r="C75" s="14"/>
      <c r="D75" s="14"/>
      <c r="E75" s="14"/>
      <c r="F75" s="13"/>
      <c r="G75" s="14"/>
      <c r="H75" s="14"/>
      <c r="J75" s="14"/>
      <c r="L75" s="14"/>
      <c r="N75" s="14"/>
      <c r="P75" s="14"/>
      <c r="R75" s="14"/>
    </row>
    <row r="76" spans="1:24" x14ac:dyDescent="0.25">
      <c r="A76" s="14"/>
      <c r="B76" s="14"/>
      <c r="C76" s="14"/>
      <c r="D76" s="14"/>
      <c r="E76" s="14"/>
      <c r="F76" s="13"/>
      <c r="G76" s="14"/>
      <c r="H76" s="14"/>
      <c r="J76" s="14"/>
      <c r="L76" s="14"/>
      <c r="N76" s="14"/>
      <c r="P76" s="14"/>
      <c r="R76" s="14"/>
    </row>
    <row r="77" spans="1:24" x14ac:dyDescent="0.25">
      <c r="A77" s="14"/>
      <c r="B77" s="14"/>
      <c r="C77" s="14"/>
      <c r="D77" s="14"/>
      <c r="E77" s="14"/>
      <c r="F77" s="13"/>
      <c r="G77" s="14"/>
      <c r="H77" s="14"/>
      <c r="J77" s="14"/>
      <c r="L77" s="14"/>
      <c r="N77" s="14"/>
      <c r="P77" s="14"/>
      <c r="R77" s="14"/>
    </row>
    <row r="78" spans="1:24" x14ac:dyDescent="0.25">
      <c r="A78" s="14"/>
      <c r="B78" s="14"/>
      <c r="C78" s="14"/>
      <c r="D78" s="14"/>
      <c r="E78" s="14"/>
      <c r="F78" s="13"/>
      <c r="G78" s="14"/>
      <c r="H78" s="14"/>
      <c r="J78" s="14"/>
      <c r="L78" s="14"/>
      <c r="N78" s="14"/>
      <c r="P78" s="14"/>
      <c r="R78" s="14"/>
    </row>
    <row r="79" spans="1:24" x14ac:dyDescent="0.25">
      <c r="A79" s="14"/>
      <c r="B79" s="14"/>
      <c r="C79" s="14"/>
      <c r="D79" s="14"/>
      <c r="E79" s="14"/>
      <c r="F79" s="13"/>
      <c r="G79" s="14"/>
      <c r="H79" s="14"/>
      <c r="J79" s="14"/>
      <c r="L79" s="14"/>
      <c r="N79" s="14"/>
      <c r="P79" s="14"/>
      <c r="R79" s="14"/>
    </row>
    <row r="80" spans="1:24" ht="13.8" x14ac:dyDescent="0.25">
      <c r="A80" s="8"/>
      <c r="B80" s="8"/>
      <c r="C80" s="8"/>
      <c r="D80" s="8"/>
      <c r="E80" s="8"/>
      <c r="F80" s="9"/>
      <c r="G80" s="8"/>
      <c r="H80" s="8"/>
      <c r="J80" s="8"/>
      <c r="L80" s="8"/>
      <c r="N80" s="8"/>
      <c r="P80" s="8"/>
      <c r="R80" s="8"/>
    </row>
    <row r="81" spans="1:18" ht="13.8" x14ac:dyDescent="0.25">
      <c r="A81" s="8"/>
      <c r="B81" s="8"/>
      <c r="C81" s="8"/>
      <c r="D81" s="8"/>
      <c r="E81" s="8"/>
      <c r="F81" s="9"/>
      <c r="G81" s="8"/>
      <c r="H81" s="8"/>
      <c r="J81" s="8"/>
      <c r="L81" s="8"/>
      <c r="N81" s="8"/>
      <c r="P81" s="8"/>
      <c r="R81" s="8"/>
    </row>
    <row r="82" spans="1:18" ht="13.8" x14ac:dyDescent="0.25">
      <c r="A82" s="8"/>
      <c r="B82" s="8"/>
      <c r="C82" s="8"/>
      <c r="D82" s="8"/>
      <c r="E82" s="8"/>
      <c r="F82" s="9"/>
      <c r="G82" s="8"/>
      <c r="H82" s="8"/>
      <c r="J82" s="8"/>
      <c r="L82" s="8"/>
      <c r="N82" s="8"/>
      <c r="P82" s="8"/>
      <c r="R82" s="8"/>
    </row>
    <row r="83" spans="1:18" ht="13.8" x14ac:dyDescent="0.25">
      <c r="A83" s="8"/>
      <c r="B83" s="8"/>
      <c r="C83" s="8"/>
      <c r="D83" s="8"/>
      <c r="E83" s="8"/>
      <c r="F83" s="9"/>
      <c r="G83" s="8"/>
      <c r="H83" s="8"/>
      <c r="J83" s="8"/>
      <c r="L83" s="8"/>
      <c r="N83" s="8"/>
      <c r="P83" s="8"/>
      <c r="R83" s="8"/>
    </row>
    <row r="84" spans="1:18" ht="13.8" x14ac:dyDescent="0.25">
      <c r="A84" s="8"/>
      <c r="B84" s="8"/>
      <c r="C84" s="8"/>
      <c r="D84" s="8"/>
      <c r="E84" s="8"/>
      <c r="F84" s="9"/>
      <c r="G84" s="8"/>
      <c r="H84" s="8"/>
      <c r="J84" s="8"/>
      <c r="L84" s="8"/>
      <c r="N84" s="8"/>
      <c r="P84" s="8"/>
      <c r="R84" s="8"/>
    </row>
    <row r="85" spans="1:18" ht="13.8" x14ac:dyDescent="0.25">
      <c r="A85" s="8"/>
      <c r="B85" s="8"/>
      <c r="C85" s="8"/>
      <c r="D85" s="8"/>
      <c r="E85" s="8"/>
      <c r="F85" s="9"/>
      <c r="G85" s="8"/>
      <c r="H85" s="8"/>
      <c r="J85" s="8"/>
      <c r="L85" s="8"/>
      <c r="N85" s="8"/>
      <c r="P85" s="8"/>
      <c r="R85" s="8"/>
    </row>
    <row r="86" spans="1:18" ht="13.8" x14ac:dyDescent="0.25">
      <c r="A86" s="8"/>
      <c r="B86" s="8"/>
      <c r="C86" s="8"/>
      <c r="D86" s="8"/>
      <c r="E86" s="8"/>
      <c r="F86" s="9"/>
      <c r="G86" s="8"/>
      <c r="H86" s="8"/>
      <c r="J86" s="8"/>
      <c r="L86" s="8"/>
      <c r="N86" s="8"/>
      <c r="P86" s="8"/>
      <c r="R86" s="8"/>
    </row>
    <row r="87" spans="1:18" ht="13.8" x14ac:dyDescent="0.25">
      <c r="A87" s="8"/>
      <c r="B87" s="8"/>
      <c r="C87" s="8"/>
      <c r="D87" s="8"/>
      <c r="E87" s="8"/>
      <c r="F87" s="9"/>
      <c r="G87" s="8"/>
      <c r="H87" s="8"/>
      <c r="J87" s="8"/>
      <c r="L87" s="8"/>
      <c r="N87" s="8"/>
      <c r="P87" s="8"/>
      <c r="R87" s="8"/>
    </row>
    <row r="88" spans="1:18" ht="13.8" x14ac:dyDescent="0.25">
      <c r="A88" s="8"/>
      <c r="B88" s="8"/>
      <c r="C88" s="8"/>
      <c r="D88" s="8"/>
      <c r="E88" s="8"/>
      <c r="F88" s="9"/>
      <c r="G88" s="8"/>
      <c r="H88" s="8"/>
      <c r="J88" s="8"/>
      <c r="L88" s="8"/>
      <c r="N88" s="8"/>
      <c r="P88" s="8"/>
      <c r="R88" s="8"/>
    </row>
    <row r="89" spans="1:18" ht="13.8" x14ac:dyDescent="0.25">
      <c r="A89" s="8"/>
      <c r="B89" s="8"/>
      <c r="C89" s="8"/>
      <c r="D89" s="8"/>
      <c r="E89" s="8"/>
      <c r="F89" s="9"/>
      <c r="G89" s="8"/>
      <c r="H89" s="8"/>
      <c r="J89" s="8"/>
      <c r="L89" s="8"/>
      <c r="N89" s="8"/>
      <c r="P89" s="8"/>
      <c r="R89" s="8"/>
    </row>
    <row r="90" spans="1:18" ht="13.8" x14ac:dyDescent="0.25">
      <c r="A90" s="8"/>
      <c r="B90" s="8"/>
      <c r="C90" s="8"/>
      <c r="D90" s="8"/>
      <c r="E90" s="8"/>
      <c r="F90" s="9"/>
      <c r="G90" s="8"/>
      <c r="H90" s="8"/>
      <c r="J90" s="8"/>
      <c r="L90" s="8"/>
      <c r="N90" s="8"/>
      <c r="P90" s="8"/>
      <c r="R90" s="8"/>
    </row>
    <row r="91" spans="1:18" ht="13.8" x14ac:dyDescent="0.25">
      <c r="A91" s="8"/>
      <c r="B91" s="8"/>
      <c r="C91" s="8"/>
      <c r="D91" s="8"/>
      <c r="E91" s="8"/>
      <c r="F91" s="9"/>
      <c r="G91" s="8"/>
      <c r="H91" s="8"/>
      <c r="J91" s="8"/>
      <c r="L91" s="8"/>
      <c r="N91" s="8"/>
      <c r="P91" s="8"/>
      <c r="R91" s="8"/>
    </row>
    <row r="92" spans="1:18" ht="13.8" x14ac:dyDescent="0.25">
      <c r="A92" s="8"/>
      <c r="B92" s="8"/>
      <c r="C92" s="8"/>
      <c r="D92" s="8"/>
      <c r="E92" s="8"/>
      <c r="F92" s="9"/>
      <c r="G92" s="8"/>
      <c r="H92" s="8"/>
      <c r="J92" s="8"/>
      <c r="L92" s="8"/>
      <c r="N92" s="8"/>
      <c r="P92" s="8"/>
      <c r="R92" s="8"/>
    </row>
    <row r="93" spans="1:18" ht="13.8" x14ac:dyDescent="0.25">
      <c r="A93" s="8"/>
      <c r="B93" s="8"/>
      <c r="C93" s="8"/>
      <c r="D93" s="8"/>
      <c r="E93" s="8"/>
      <c r="F93" s="9"/>
      <c r="G93" s="8"/>
      <c r="H93" s="8"/>
      <c r="J93" s="8"/>
      <c r="L93" s="8"/>
      <c r="N93" s="8"/>
      <c r="P93" s="8"/>
      <c r="R93" s="8"/>
    </row>
    <row r="94" spans="1:18" ht="13.8" x14ac:dyDescent="0.25">
      <c r="A94" s="8"/>
      <c r="B94" s="8"/>
      <c r="C94" s="8"/>
      <c r="D94" s="8"/>
      <c r="E94" s="8"/>
      <c r="F94" s="9"/>
      <c r="G94" s="8"/>
      <c r="H94" s="8"/>
      <c r="J94" s="8"/>
      <c r="L94" s="8"/>
      <c r="N94" s="8"/>
      <c r="P94" s="8"/>
      <c r="R94" s="8"/>
    </row>
    <row r="95" spans="1:18" ht="13.8" x14ac:dyDescent="0.25">
      <c r="A95" s="8"/>
      <c r="B95" s="8"/>
      <c r="C95" s="8"/>
      <c r="D95" s="8"/>
      <c r="E95" s="8"/>
      <c r="F95" s="9"/>
      <c r="G95" s="8"/>
      <c r="H95" s="8"/>
      <c r="J95" s="8"/>
      <c r="L95" s="8"/>
      <c r="N95" s="8"/>
      <c r="P95" s="8"/>
      <c r="R95" s="8"/>
    </row>
    <row r="96" spans="1:18" ht="13.8" x14ac:dyDescent="0.25">
      <c r="A96" s="8"/>
      <c r="B96" s="8"/>
      <c r="C96" s="8"/>
      <c r="D96" s="8"/>
      <c r="E96" s="8"/>
      <c r="F96" s="9"/>
      <c r="G96" s="8"/>
      <c r="H96" s="8"/>
      <c r="J96" s="8"/>
      <c r="L96" s="8"/>
      <c r="N96" s="8"/>
      <c r="P96" s="8"/>
      <c r="R96" s="8"/>
    </row>
    <row r="97" spans="1:18" ht="13.8" x14ac:dyDescent="0.25">
      <c r="A97" s="8"/>
      <c r="B97" s="8"/>
      <c r="C97" s="8"/>
      <c r="D97" s="8"/>
      <c r="E97" s="8"/>
      <c r="F97" s="9"/>
      <c r="G97" s="8"/>
      <c r="H97" s="8"/>
      <c r="J97" s="8"/>
      <c r="L97" s="8"/>
      <c r="N97" s="8"/>
      <c r="P97" s="8"/>
      <c r="R97" s="8"/>
    </row>
    <row r="98" spans="1:18" ht="13.8" x14ac:dyDescent="0.25">
      <c r="A98" s="8"/>
      <c r="B98" s="8"/>
      <c r="C98" s="8"/>
      <c r="D98" s="8"/>
      <c r="E98" s="8"/>
      <c r="F98" s="9"/>
      <c r="G98" s="8"/>
      <c r="H98" s="8"/>
      <c r="J98" s="8"/>
      <c r="L98" s="8"/>
      <c r="N98" s="8"/>
      <c r="P98" s="8"/>
      <c r="R98" s="8"/>
    </row>
    <row r="99" spans="1:18" ht="13.8" x14ac:dyDescent="0.25">
      <c r="A99" s="8"/>
      <c r="B99" s="8"/>
      <c r="C99" s="8"/>
      <c r="D99" s="8"/>
      <c r="E99" s="8"/>
      <c r="F99" s="9"/>
      <c r="G99" s="8"/>
      <c r="H99" s="8"/>
      <c r="J99" s="8"/>
      <c r="L99" s="8"/>
      <c r="N99" s="8"/>
      <c r="P99" s="8"/>
      <c r="R99" s="8"/>
    </row>
    <row r="100" spans="1:18" ht="13.8" x14ac:dyDescent="0.25">
      <c r="A100" s="8"/>
      <c r="B100" s="8"/>
      <c r="C100" s="8"/>
      <c r="D100" s="8"/>
      <c r="E100" s="8"/>
      <c r="F100" s="9"/>
      <c r="G100" s="8"/>
      <c r="H100" s="8"/>
      <c r="J100" s="8"/>
      <c r="L100" s="8"/>
      <c r="N100" s="8"/>
      <c r="P100" s="8"/>
      <c r="R100" s="8"/>
    </row>
    <row r="101" spans="1:18" ht="13.8" x14ac:dyDescent="0.25">
      <c r="A101" s="8"/>
      <c r="B101" s="8"/>
      <c r="C101" s="8"/>
      <c r="D101" s="8"/>
      <c r="E101" s="8"/>
      <c r="F101" s="9"/>
      <c r="G101" s="8"/>
      <c r="H101" s="8"/>
      <c r="J101" s="8"/>
      <c r="L101" s="8"/>
      <c r="N101" s="8"/>
      <c r="P101" s="8"/>
      <c r="R101" s="8"/>
    </row>
    <row r="102" spans="1:18" ht="13.8" x14ac:dyDescent="0.25">
      <c r="A102" s="8"/>
      <c r="B102" s="8"/>
      <c r="C102" s="8"/>
      <c r="D102" s="8"/>
      <c r="E102" s="8"/>
      <c r="F102" s="9"/>
      <c r="G102" s="8"/>
      <c r="H102" s="8"/>
      <c r="J102" s="8"/>
      <c r="L102" s="8"/>
      <c r="N102" s="8"/>
      <c r="P102" s="8"/>
      <c r="R102" s="8"/>
    </row>
    <row r="103" spans="1:18" ht="13.8" x14ac:dyDescent="0.25">
      <c r="A103" s="8"/>
      <c r="B103" s="8"/>
      <c r="C103" s="8"/>
      <c r="D103" s="8"/>
      <c r="E103" s="8"/>
      <c r="F103" s="9"/>
      <c r="G103" s="8"/>
      <c r="H103" s="8"/>
      <c r="J103" s="8"/>
      <c r="L103" s="8"/>
      <c r="N103" s="8"/>
      <c r="P103" s="8"/>
      <c r="R103" s="8"/>
    </row>
    <row r="104" spans="1:18" ht="13.8" x14ac:dyDescent="0.25">
      <c r="A104" s="8"/>
      <c r="B104" s="8"/>
      <c r="C104" s="8"/>
      <c r="D104" s="8"/>
      <c r="E104" s="8"/>
      <c r="F104" s="9"/>
      <c r="G104" s="8"/>
      <c r="H104" s="8"/>
      <c r="J104" s="8"/>
      <c r="L104" s="8"/>
      <c r="N104" s="8"/>
      <c r="P104" s="8"/>
      <c r="R104" s="8"/>
    </row>
    <row r="105" spans="1:18" ht="13.8" x14ac:dyDescent="0.25">
      <c r="A105" s="8"/>
      <c r="B105" s="8"/>
      <c r="C105" s="8"/>
      <c r="D105" s="8"/>
      <c r="E105" s="8"/>
      <c r="F105" s="9"/>
      <c r="G105" s="8"/>
      <c r="H105" s="8"/>
      <c r="J105" s="8"/>
      <c r="L105" s="8"/>
      <c r="N105" s="8"/>
      <c r="P105" s="8"/>
      <c r="R105" s="8"/>
    </row>
    <row r="106" spans="1:18" ht="13.8" x14ac:dyDescent="0.25">
      <c r="A106" s="8"/>
      <c r="B106" s="8"/>
      <c r="C106" s="8"/>
      <c r="D106" s="8"/>
      <c r="E106" s="8"/>
      <c r="F106" s="9"/>
      <c r="G106" s="8"/>
      <c r="H106" s="8"/>
      <c r="J106" s="8"/>
      <c r="L106" s="8"/>
      <c r="N106" s="8"/>
      <c r="P106" s="8"/>
      <c r="R106" s="8"/>
    </row>
    <row r="107" spans="1:18" ht="13.8" x14ac:dyDescent="0.25">
      <c r="A107" s="8"/>
      <c r="B107" s="8"/>
      <c r="C107" s="8"/>
      <c r="D107" s="8"/>
      <c r="E107" s="8"/>
      <c r="F107" s="9"/>
      <c r="G107" s="8"/>
      <c r="H107" s="8"/>
      <c r="J107" s="8"/>
      <c r="L107" s="8"/>
      <c r="N107" s="8"/>
      <c r="P107" s="8"/>
      <c r="R107" s="8"/>
    </row>
    <row r="108" spans="1:18" ht="13.8" x14ac:dyDescent="0.25">
      <c r="A108" s="8"/>
      <c r="B108" s="8"/>
      <c r="C108" s="8"/>
      <c r="D108" s="8"/>
      <c r="E108" s="8"/>
      <c r="F108" s="9"/>
      <c r="G108" s="8"/>
      <c r="H108" s="8"/>
      <c r="J108" s="8"/>
      <c r="L108" s="8"/>
      <c r="N108" s="8"/>
      <c r="P108" s="8"/>
      <c r="R108" s="8"/>
    </row>
    <row r="109" spans="1:18" ht="13.8" x14ac:dyDescent="0.25">
      <c r="A109" s="8"/>
      <c r="B109" s="8"/>
      <c r="C109" s="8"/>
      <c r="D109" s="8"/>
      <c r="E109" s="8"/>
      <c r="F109" s="9"/>
      <c r="G109" s="8"/>
      <c r="H109" s="8"/>
      <c r="J109" s="8"/>
      <c r="L109" s="8"/>
      <c r="N109" s="8"/>
      <c r="P109" s="8"/>
      <c r="R109" s="8"/>
    </row>
    <row r="110" spans="1:18" ht="13.8" x14ac:dyDescent="0.25">
      <c r="A110" s="8"/>
      <c r="B110" s="8"/>
      <c r="C110" s="8"/>
      <c r="D110" s="8"/>
      <c r="E110" s="8"/>
      <c r="F110" s="9"/>
      <c r="G110" s="8"/>
      <c r="H110" s="8"/>
      <c r="J110" s="8"/>
      <c r="L110" s="8"/>
      <c r="N110" s="8"/>
      <c r="P110" s="8"/>
      <c r="R110" s="8"/>
    </row>
    <row r="111" spans="1:18" ht="13.8" x14ac:dyDescent="0.25">
      <c r="A111" s="8"/>
      <c r="B111" s="8"/>
      <c r="C111" s="8"/>
      <c r="D111" s="8"/>
      <c r="E111" s="8"/>
      <c r="F111" s="9"/>
      <c r="G111" s="8"/>
      <c r="H111" s="8"/>
      <c r="J111" s="8"/>
      <c r="L111" s="8"/>
      <c r="N111" s="8"/>
      <c r="P111" s="8"/>
      <c r="R111" s="8"/>
    </row>
    <row r="112" spans="1:18" ht="13.8" x14ac:dyDescent="0.25">
      <c r="A112" s="8"/>
      <c r="B112" s="8"/>
      <c r="C112" s="8"/>
      <c r="D112" s="8"/>
      <c r="E112" s="8"/>
      <c r="F112" s="9"/>
      <c r="G112" s="8"/>
      <c r="H112" s="8"/>
      <c r="J112" s="8"/>
      <c r="L112" s="8"/>
      <c r="N112" s="8"/>
      <c r="P112" s="8"/>
      <c r="R112" s="8"/>
    </row>
    <row r="113" spans="1:18" ht="13.8" x14ac:dyDescent="0.25">
      <c r="A113" s="8"/>
      <c r="B113" s="8"/>
      <c r="C113" s="8"/>
      <c r="D113" s="8"/>
      <c r="E113" s="8"/>
      <c r="F113" s="9"/>
      <c r="G113" s="8"/>
      <c r="H113" s="8"/>
      <c r="J113" s="8"/>
      <c r="L113" s="8"/>
      <c r="N113" s="8"/>
      <c r="P113" s="8"/>
      <c r="R113" s="8"/>
    </row>
    <row r="114" spans="1:18" ht="13.8" x14ac:dyDescent="0.25">
      <c r="A114" s="8"/>
      <c r="B114" s="8"/>
      <c r="C114" s="8"/>
      <c r="D114" s="8"/>
      <c r="E114" s="8"/>
      <c r="F114" s="9"/>
      <c r="G114" s="8"/>
      <c r="H114" s="8"/>
      <c r="J114" s="8"/>
      <c r="L114" s="8"/>
      <c r="N114" s="8"/>
      <c r="P114" s="8"/>
      <c r="R114" s="8"/>
    </row>
    <row r="115" spans="1:18" ht="13.8" x14ac:dyDescent="0.25">
      <c r="A115" s="8"/>
      <c r="B115" s="8"/>
      <c r="C115" s="8"/>
      <c r="D115" s="8"/>
      <c r="E115" s="8"/>
      <c r="F115" s="9"/>
      <c r="G115" s="8"/>
      <c r="H115" s="8"/>
      <c r="J115" s="8"/>
      <c r="L115" s="8"/>
      <c r="N115" s="8"/>
      <c r="P115" s="8"/>
      <c r="R115" s="8"/>
    </row>
    <row r="116" spans="1:18" ht="13.8" x14ac:dyDescent="0.25">
      <c r="A116" s="8"/>
      <c r="B116" s="8"/>
      <c r="C116" s="8"/>
      <c r="D116" s="8"/>
      <c r="E116" s="8"/>
      <c r="F116" s="9"/>
      <c r="G116" s="8"/>
      <c r="H116" s="8"/>
      <c r="J116" s="8"/>
      <c r="L116" s="8"/>
      <c r="N116" s="8"/>
      <c r="P116" s="8"/>
      <c r="R116" s="8"/>
    </row>
    <row r="117" spans="1:18" ht="13.8" x14ac:dyDescent="0.25">
      <c r="A117" s="8"/>
      <c r="B117" s="8"/>
      <c r="C117" s="8"/>
      <c r="D117" s="8"/>
      <c r="E117" s="8"/>
      <c r="F117" s="9"/>
      <c r="G117" s="8"/>
      <c r="H117" s="8"/>
      <c r="J117" s="8"/>
      <c r="L117" s="8"/>
      <c r="N117" s="8"/>
      <c r="P117" s="8"/>
      <c r="R117" s="8"/>
    </row>
    <row r="118" spans="1:18" ht="13.8" x14ac:dyDescent="0.25">
      <c r="A118" s="8"/>
      <c r="B118" s="8"/>
      <c r="C118" s="8"/>
      <c r="D118" s="8"/>
      <c r="E118" s="8"/>
      <c r="F118" s="9"/>
      <c r="G118" s="8"/>
      <c r="H118" s="8"/>
      <c r="J118" s="8"/>
      <c r="L118" s="8"/>
      <c r="N118" s="8"/>
      <c r="P118" s="8"/>
      <c r="R118" s="8"/>
    </row>
    <row r="119" spans="1:18" ht="13.8" x14ac:dyDescent="0.25">
      <c r="A119" s="8"/>
      <c r="B119" s="8"/>
      <c r="C119" s="8"/>
      <c r="D119" s="8"/>
      <c r="E119" s="8"/>
      <c r="F119" s="9"/>
      <c r="G119" s="8"/>
      <c r="H119" s="8"/>
      <c r="J119" s="8"/>
      <c r="L119" s="8"/>
      <c r="N119" s="8"/>
      <c r="P119" s="8"/>
      <c r="R119" s="8"/>
    </row>
    <row r="120" spans="1:18" ht="13.8" x14ac:dyDescent="0.25">
      <c r="A120" s="8"/>
      <c r="B120" s="8"/>
      <c r="C120" s="8"/>
      <c r="D120" s="8"/>
      <c r="E120" s="8"/>
      <c r="F120" s="9"/>
      <c r="G120" s="8"/>
      <c r="H120" s="8"/>
      <c r="J120" s="8"/>
      <c r="L120" s="8"/>
      <c r="N120" s="8"/>
      <c r="P120" s="8"/>
      <c r="R120" s="8"/>
    </row>
    <row r="121" spans="1:18" ht="13.8" x14ac:dyDescent="0.25">
      <c r="A121" s="8"/>
      <c r="B121" s="8"/>
      <c r="C121" s="8"/>
      <c r="D121" s="8"/>
      <c r="E121" s="8"/>
      <c r="F121" s="9"/>
      <c r="G121" s="8"/>
      <c r="H121" s="8"/>
      <c r="J121" s="8"/>
      <c r="L121" s="8"/>
      <c r="N121" s="8"/>
      <c r="P121" s="8"/>
      <c r="R121" s="8"/>
    </row>
    <row r="122" spans="1:18" ht="13.8" x14ac:dyDescent="0.25">
      <c r="A122" s="8"/>
      <c r="B122" s="8"/>
      <c r="C122" s="8"/>
      <c r="D122" s="8"/>
      <c r="E122" s="8"/>
      <c r="F122" s="9"/>
      <c r="G122" s="8"/>
      <c r="H122" s="8"/>
      <c r="J122" s="8"/>
      <c r="L122" s="8"/>
      <c r="N122" s="8"/>
      <c r="P122" s="8"/>
      <c r="R122" s="8"/>
    </row>
    <row r="123" spans="1:18" ht="13.8" x14ac:dyDescent="0.25">
      <c r="A123" s="8"/>
      <c r="B123" s="8"/>
      <c r="C123" s="8"/>
      <c r="D123" s="8"/>
      <c r="E123" s="8"/>
      <c r="F123" s="9"/>
      <c r="G123" s="8"/>
      <c r="H123" s="8"/>
      <c r="J123" s="8"/>
      <c r="L123" s="8"/>
      <c r="N123" s="8"/>
      <c r="P123" s="8"/>
      <c r="R123" s="8"/>
    </row>
    <row r="124" spans="1:18" ht="13.8" x14ac:dyDescent="0.25">
      <c r="A124" s="8"/>
      <c r="B124" s="8"/>
      <c r="C124" s="8"/>
      <c r="D124" s="8"/>
      <c r="E124" s="8"/>
      <c r="F124" s="9"/>
      <c r="G124" s="8"/>
      <c r="H124" s="8"/>
      <c r="J124" s="8"/>
      <c r="L124" s="8"/>
      <c r="N124" s="8"/>
      <c r="P124" s="8"/>
      <c r="R124" s="8"/>
    </row>
    <row r="125" spans="1:18" ht="13.8" x14ac:dyDescent="0.25">
      <c r="A125" s="8"/>
      <c r="B125" s="8"/>
      <c r="C125" s="8"/>
      <c r="D125" s="8"/>
      <c r="E125" s="8"/>
      <c r="F125" s="9"/>
      <c r="G125" s="8"/>
      <c r="H125" s="8"/>
      <c r="J125" s="8"/>
      <c r="L125" s="8"/>
      <c r="N125" s="8"/>
      <c r="P125" s="8"/>
      <c r="R125" s="8"/>
    </row>
    <row r="126" spans="1:18" ht="13.8" x14ac:dyDescent="0.25">
      <c r="A126" s="8"/>
      <c r="B126" s="8"/>
      <c r="C126" s="8"/>
      <c r="D126" s="8"/>
      <c r="E126" s="8"/>
      <c r="F126" s="9"/>
      <c r="G126" s="8"/>
      <c r="H126" s="8"/>
      <c r="J126" s="8"/>
      <c r="L126" s="8"/>
      <c r="N126" s="8"/>
      <c r="P126" s="8"/>
      <c r="R126" s="8"/>
    </row>
    <row r="127" spans="1:18" ht="13.8" x14ac:dyDescent="0.25">
      <c r="A127" s="8"/>
      <c r="B127" s="8"/>
      <c r="C127" s="8"/>
      <c r="D127" s="8"/>
      <c r="E127" s="8"/>
      <c r="F127" s="9"/>
      <c r="G127" s="8"/>
      <c r="H127" s="8"/>
      <c r="J127" s="8"/>
      <c r="L127" s="8"/>
      <c r="N127" s="8"/>
      <c r="P127" s="8"/>
      <c r="R127" s="8"/>
    </row>
    <row r="128" spans="1:18" ht="13.8" x14ac:dyDescent="0.25">
      <c r="A128" s="8"/>
      <c r="B128" s="8"/>
      <c r="C128" s="8"/>
      <c r="D128" s="8"/>
      <c r="E128" s="8"/>
      <c r="F128" s="9"/>
      <c r="G128" s="8"/>
      <c r="H128" s="8"/>
      <c r="J128" s="8"/>
      <c r="L128" s="8"/>
      <c r="N128" s="8"/>
      <c r="P128" s="8"/>
      <c r="R128" s="8"/>
    </row>
    <row r="129" spans="1:18" ht="13.8" x14ac:dyDescent="0.25">
      <c r="A129" s="8"/>
      <c r="B129" s="8"/>
      <c r="C129" s="8"/>
      <c r="D129" s="8"/>
      <c r="E129" s="8"/>
      <c r="F129" s="9"/>
      <c r="G129" s="8"/>
      <c r="H129" s="8"/>
      <c r="J129" s="8"/>
      <c r="L129" s="8"/>
      <c r="N129" s="8"/>
      <c r="P129" s="8"/>
      <c r="R129" s="8"/>
    </row>
    <row r="130" spans="1:18" ht="13.8" x14ac:dyDescent="0.25">
      <c r="A130" s="8"/>
      <c r="B130" s="8"/>
      <c r="C130" s="8"/>
      <c r="D130" s="8"/>
      <c r="E130" s="8"/>
      <c r="F130" s="9"/>
      <c r="G130" s="8"/>
      <c r="H130" s="8"/>
      <c r="J130" s="8"/>
      <c r="L130" s="8"/>
      <c r="N130" s="8"/>
      <c r="P130" s="8"/>
      <c r="R130" s="8"/>
    </row>
    <row r="131" spans="1:18" ht="13.8" x14ac:dyDescent="0.25">
      <c r="A131" s="8"/>
      <c r="B131" s="8"/>
      <c r="C131" s="8"/>
      <c r="D131" s="8"/>
      <c r="E131" s="8"/>
      <c r="F131" s="9"/>
      <c r="G131" s="8"/>
      <c r="H131" s="8"/>
      <c r="J131" s="8"/>
      <c r="L131" s="8"/>
      <c r="N131" s="8"/>
      <c r="P131" s="8"/>
      <c r="R131" s="8"/>
    </row>
    <row r="132" spans="1:18" ht="13.8" x14ac:dyDescent="0.25">
      <c r="A132" s="8"/>
      <c r="B132" s="8"/>
      <c r="C132" s="8"/>
      <c r="D132" s="8"/>
      <c r="E132" s="8"/>
      <c r="F132" s="9"/>
      <c r="G132" s="8"/>
      <c r="H132" s="8"/>
      <c r="J132" s="8"/>
      <c r="L132" s="8"/>
      <c r="N132" s="8"/>
      <c r="P132" s="8"/>
      <c r="R132" s="8"/>
    </row>
    <row r="133" spans="1:18" ht="13.8" x14ac:dyDescent="0.25">
      <c r="A133" s="8"/>
      <c r="B133" s="8"/>
      <c r="C133" s="8"/>
      <c r="D133" s="8"/>
      <c r="E133" s="8"/>
      <c r="F133" s="9"/>
      <c r="G133" s="8"/>
      <c r="H133" s="8"/>
      <c r="J133" s="8"/>
      <c r="L133" s="8"/>
      <c r="N133" s="8"/>
      <c r="P133" s="8"/>
      <c r="R133" s="8"/>
    </row>
    <row r="134" spans="1:18" ht="13.8" x14ac:dyDescent="0.25">
      <c r="A134" s="8"/>
      <c r="B134" s="8"/>
      <c r="C134" s="8"/>
      <c r="D134" s="8"/>
      <c r="E134" s="8"/>
      <c r="F134" s="9"/>
      <c r="G134" s="8"/>
      <c r="H134" s="8"/>
      <c r="J134" s="8"/>
      <c r="L134" s="8"/>
      <c r="N134" s="8"/>
      <c r="P134" s="8"/>
      <c r="R134" s="8"/>
    </row>
    <row r="135" spans="1:18" ht="13.8" x14ac:dyDescent="0.25">
      <c r="A135" s="8"/>
      <c r="B135" s="8"/>
      <c r="C135" s="8"/>
      <c r="D135" s="8"/>
      <c r="E135" s="8"/>
      <c r="F135" s="9"/>
      <c r="G135" s="8"/>
      <c r="H135" s="8"/>
      <c r="J135" s="8"/>
      <c r="L135" s="8"/>
      <c r="N135" s="8"/>
      <c r="P135" s="8"/>
      <c r="R135" s="8"/>
    </row>
    <row r="136" spans="1:18" ht="13.8" x14ac:dyDescent="0.25">
      <c r="A136" s="8"/>
      <c r="B136" s="8"/>
      <c r="C136" s="8"/>
      <c r="D136" s="8"/>
      <c r="E136" s="8"/>
      <c r="F136" s="9"/>
      <c r="G136" s="8"/>
      <c r="H136" s="8"/>
      <c r="J136" s="8"/>
      <c r="L136" s="8"/>
      <c r="N136" s="8"/>
      <c r="P136" s="8"/>
      <c r="R136" s="8"/>
    </row>
    <row r="137" spans="1:18" ht="13.8" x14ac:dyDescent="0.25">
      <c r="A137" s="8"/>
      <c r="B137" s="8"/>
      <c r="C137" s="8"/>
      <c r="D137" s="8"/>
      <c r="E137" s="8"/>
      <c r="F137" s="9"/>
      <c r="G137" s="8"/>
      <c r="H137" s="8"/>
      <c r="J137" s="8"/>
      <c r="L137" s="8"/>
      <c r="N137" s="8"/>
      <c r="P137" s="8"/>
      <c r="R137" s="8"/>
    </row>
    <row r="138" spans="1:18" ht="13.8" x14ac:dyDescent="0.25">
      <c r="A138" s="8"/>
      <c r="B138" s="8"/>
      <c r="C138" s="8"/>
      <c r="D138" s="8"/>
      <c r="E138" s="8"/>
      <c r="F138" s="9"/>
      <c r="G138" s="8"/>
      <c r="H138" s="8"/>
      <c r="J138" s="8"/>
      <c r="L138" s="8"/>
      <c r="N138" s="8"/>
      <c r="P138" s="8"/>
      <c r="R138" s="8"/>
    </row>
    <row r="139" spans="1:18" ht="13.8" x14ac:dyDescent="0.25">
      <c r="A139" s="8"/>
      <c r="B139" s="8"/>
      <c r="C139" s="8"/>
      <c r="D139" s="8"/>
      <c r="E139" s="8"/>
      <c r="F139" s="9"/>
      <c r="G139" s="8"/>
      <c r="H139" s="8"/>
      <c r="J139" s="8"/>
      <c r="L139" s="8"/>
      <c r="N139" s="8"/>
      <c r="P139" s="8"/>
      <c r="R139" s="8"/>
    </row>
    <row r="140" spans="1:18" ht="13.8" x14ac:dyDescent="0.25">
      <c r="A140" s="8"/>
      <c r="B140" s="8"/>
      <c r="C140" s="8"/>
      <c r="D140" s="8"/>
      <c r="E140" s="8"/>
      <c r="F140" s="9"/>
      <c r="G140" s="8"/>
      <c r="H140" s="8"/>
      <c r="J140" s="8"/>
      <c r="L140" s="8"/>
      <c r="N140" s="8"/>
      <c r="P140" s="8"/>
      <c r="R140" s="8"/>
    </row>
    <row r="141" spans="1:18" ht="13.8" x14ac:dyDescent="0.25">
      <c r="A141" s="8"/>
      <c r="B141" s="8"/>
      <c r="C141" s="8"/>
      <c r="D141" s="8"/>
      <c r="E141" s="8"/>
      <c r="F141" s="9"/>
      <c r="G141" s="8"/>
      <c r="H141" s="8"/>
      <c r="J141" s="8"/>
      <c r="L141" s="8"/>
      <c r="N141" s="8"/>
      <c r="P141" s="8"/>
      <c r="R141" s="8"/>
    </row>
    <row r="142" spans="1:18" ht="13.8" x14ac:dyDescent="0.25">
      <c r="A142" s="8"/>
      <c r="B142" s="8"/>
      <c r="C142" s="8"/>
      <c r="D142" s="8"/>
      <c r="E142" s="8"/>
      <c r="F142" s="9"/>
      <c r="G142" s="8"/>
      <c r="H142" s="8"/>
      <c r="J142" s="8"/>
      <c r="L142" s="8"/>
      <c r="N142" s="8"/>
      <c r="P142" s="8"/>
      <c r="R142" s="8"/>
    </row>
    <row r="143" spans="1:18" ht="13.8" x14ac:dyDescent="0.25">
      <c r="A143" s="8"/>
      <c r="B143" s="8"/>
      <c r="C143" s="8"/>
      <c r="D143" s="8"/>
      <c r="E143" s="8"/>
      <c r="F143" s="9"/>
      <c r="G143" s="8"/>
      <c r="H143" s="8"/>
      <c r="J143" s="8"/>
      <c r="L143" s="8"/>
      <c r="N143" s="8"/>
      <c r="P143" s="8"/>
      <c r="R143" s="8"/>
    </row>
    <row r="144" spans="1:18" ht="13.8" x14ac:dyDescent="0.25">
      <c r="A144" s="8"/>
      <c r="B144" s="8"/>
      <c r="C144" s="8"/>
      <c r="D144" s="8"/>
      <c r="E144" s="8"/>
      <c r="F144" s="9"/>
      <c r="G144" s="8"/>
      <c r="H144" s="8"/>
      <c r="J144" s="8"/>
      <c r="L144" s="8"/>
      <c r="N144" s="8"/>
      <c r="P144" s="8"/>
      <c r="R144" s="8"/>
    </row>
    <row r="145" spans="1:18" ht="13.8" x14ac:dyDescent="0.25">
      <c r="A145" s="8"/>
      <c r="B145" s="8"/>
      <c r="C145" s="8"/>
      <c r="D145" s="8"/>
      <c r="E145" s="8"/>
      <c r="F145" s="9"/>
      <c r="G145" s="8"/>
      <c r="H145" s="8"/>
      <c r="J145" s="8"/>
      <c r="L145" s="8"/>
      <c r="N145" s="8"/>
      <c r="P145" s="8"/>
      <c r="R145" s="8"/>
    </row>
    <row r="146" spans="1:18" ht="13.8" x14ac:dyDescent="0.25">
      <c r="A146" s="8"/>
      <c r="B146" s="8"/>
      <c r="C146" s="8"/>
      <c r="D146" s="8"/>
      <c r="E146" s="8"/>
      <c r="F146" s="9"/>
      <c r="G146" s="8"/>
      <c r="H146" s="8"/>
      <c r="J146" s="8"/>
      <c r="L146" s="8"/>
      <c r="N146" s="8"/>
      <c r="P146" s="8"/>
      <c r="R146" s="8"/>
    </row>
    <row r="147" spans="1:18" ht="13.8" x14ac:dyDescent="0.25">
      <c r="A147" s="8"/>
      <c r="B147" s="8"/>
      <c r="C147" s="8"/>
      <c r="D147" s="8"/>
      <c r="E147" s="8"/>
      <c r="F147" s="9"/>
      <c r="G147" s="8"/>
      <c r="H147" s="8"/>
      <c r="J147" s="8"/>
      <c r="L147" s="8"/>
      <c r="N147" s="8"/>
      <c r="P147" s="8"/>
      <c r="R147" s="8"/>
    </row>
    <row r="148" spans="1:18" ht="13.8" x14ac:dyDescent="0.25">
      <c r="A148" s="8"/>
      <c r="B148" s="8"/>
      <c r="C148" s="8"/>
      <c r="D148" s="8"/>
      <c r="E148" s="8"/>
      <c r="F148" s="9"/>
      <c r="G148" s="8"/>
      <c r="H148" s="8"/>
      <c r="J148" s="8"/>
      <c r="L148" s="8"/>
      <c r="N148" s="8"/>
      <c r="P148" s="8"/>
      <c r="R148" s="8"/>
    </row>
    <row r="149" spans="1:18" ht="13.8" x14ac:dyDescent="0.25">
      <c r="A149" s="8"/>
      <c r="B149" s="8"/>
      <c r="C149" s="8"/>
      <c r="D149" s="8"/>
      <c r="E149" s="8"/>
      <c r="F149" s="9"/>
      <c r="G149" s="8"/>
      <c r="H149" s="8"/>
      <c r="J149" s="8"/>
      <c r="L149" s="8"/>
      <c r="N149" s="8"/>
      <c r="P149" s="8"/>
      <c r="R149" s="8"/>
    </row>
    <row r="150" spans="1:18" ht="13.8" x14ac:dyDescent="0.25">
      <c r="A150" s="8"/>
      <c r="B150" s="8"/>
      <c r="C150" s="8"/>
      <c r="D150" s="8"/>
      <c r="E150" s="8"/>
      <c r="F150" s="9"/>
      <c r="G150" s="8"/>
      <c r="H150" s="8"/>
      <c r="J150" s="8"/>
      <c r="L150" s="8"/>
      <c r="N150" s="8"/>
      <c r="P150" s="8"/>
      <c r="R150" s="8"/>
    </row>
    <row r="151" spans="1:18" ht="13.8" x14ac:dyDescent="0.25">
      <c r="A151" s="8"/>
      <c r="B151" s="8"/>
      <c r="C151" s="8"/>
      <c r="D151" s="8"/>
      <c r="E151" s="8"/>
      <c r="F151" s="9"/>
      <c r="G151" s="8"/>
      <c r="H151" s="8"/>
      <c r="J151" s="8"/>
      <c r="L151" s="8"/>
      <c r="N151" s="8"/>
      <c r="P151" s="8"/>
      <c r="R151" s="8"/>
    </row>
    <row r="152" spans="1:18" ht="13.8" x14ac:dyDescent="0.25">
      <c r="A152" s="8"/>
      <c r="B152" s="8"/>
      <c r="C152" s="8"/>
      <c r="D152" s="8"/>
      <c r="E152" s="8"/>
      <c r="F152" s="9"/>
      <c r="G152" s="8"/>
      <c r="H152" s="8"/>
      <c r="J152" s="8"/>
      <c r="L152" s="8"/>
      <c r="N152" s="8"/>
      <c r="P152" s="8"/>
      <c r="R152" s="8"/>
    </row>
    <row r="153" spans="1:18" ht="13.8" x14ac:dyDescent="0.25">
      <c r="A153" s="8"/>
      <c r="B153" s="8"/>
      <c r="C153" s="8"/>
      <c r="D153" s="8"/>
      <c r="E153" s="8"/>
      <c r="F153" s="9"/>
      <c r="G153" s="8"/>
      <c r="H153" s="8"/>
      <c r="J153" s="8"/>
      <c r="L153" s="8"/>
      <c r="N153" s="8"/>
      <c r="P153" s="8"/>
      <c r="R153" s="8"/>
    </row>
    <row r="154" spans="1:18" ht="13.8" x14ac:dyDescent="0.25">
      <c r="A154" s="8"/>
      <c r="B154" s="8"/>
      <c r="C154" s="8"/>
      <c r="D154" s="8"/>
      <c r="E154" s="8"/>
      <c r="F154" s="9"/>
      <c r="G154" s="8"/>
      <c r="H154" s="8"/>
      <c r="J154" s="8"/>
      <c r="L154" s="8"/>
      <c r="N154" s="8"/>
      <c r="P154" s="8"/>
      <c r="R154" s="8"/>
    </row>
    <row r="155" spans="1:18" ht="13.8" x14ac:dyDescent="0.25">
      <c r="A155" s="8"/>
      <c r="B155" s="8"/>
      <c r="C155" s="8"/>
      <c r="D155" s="8"/>
      <c r="E155" s="8"/>
      <c r="F155" s="9"/>
      <c r="G155" s="8"/>
      <c r="H155" s="8"/>
      <c r="J155" s="8"/>
      <c r="L155" s="8"/>
      <c r="N155" s="8"/>
      <c r="P155" s="8"/>
      <c r="R155" s="8"/>
    </row>
    <row r="156" spans="1:18" ht="13.8" x14ac:dyDescent="0.25">
      <c r="A156" s="8"/>
      <c r="B156" s="8"/>
      <c r="C156" s="8"/>
      <c r="D156" s="8"/>
      <c r="E156" s="8"/>
      <c r="F156" s="9"/>
      <c r="G156" s="8"/>
      <c r="H156" s="8"/>
      <c r="J156" s="8"/>
      <c r="L156" s="8"/>
      <c r="N156" s="8"/>
      <c r="P156" s="8"/>
      <c r="R156" s="8"/>
    </row>
    <row r="157" spans="1:18" ht="13.8" x14ac:dyDescent="0.25">
      <c r="A157" s="8"/>
      <c r="B157" s="8"/>
      <c r="C157" s="8"/>
      <c r="D157" s="8"/>
      <c r="E157" s="8"/>
      <c r="F157" s="9"/>
      <c r="G157" s="8"/>
      <c r="H157" s="8"/>
      <c r="J157" s="8"/>
      <c r="L157" s="8"/>
      <c r="N157" s="8"/>
      <c r="P157" s="8"/>
      <c r="R157" s="8"/>
    </row>
    <row r="158" spans="1:18" ht="13.8" x14ac:dyDescent="0.25">
      <c r="A158" s="8"/>
      <c r="B158" s="8"/>
      <c r="C158" s="8"/>
      <c r="D158" s="8"/>
      <c r="E158" s="8"/>
      <c r="F158" s="9"/>
      <c r="G158" s="8"/>
      <c r="H158" s="8"/>
      <c r="J158" s="8"/>
      <c r="L158" s="8"/>
      <c r="N158" s="8"/>
      <c r="P158" s="8"/>
      <c r="R158" s="8"/>
    </row>
    <row r="159" spans="1:18" ht="13.8" x14ac:dyDescent="0.25">
      <c r="A159" s="8"/>
      <c r="B159" s="8"/>
      <c r="C159" s="8"/>
      <c r="D159" s="8"/>
      <c r="E159" s="8"/>
      <c r="F159" s="9"/>
      <c r="G159" s="8"/>
      <c r="H159" s="8"/>
      <c r="J159" s="8"/>
      <c r="L159" s="8"/>
      <c r="N159" s="8"/>
      <c r="P159" s="8"/>
      <c r="R159" s="8"/>
    </row>
    <row r="160" spans="1:18" ht="13.8" x14ac:dyDescent="0.25">
      <c r="A160" s="8"/>
      <c r="B160" s="8"/>
      <c r="C160" s="8"/>
      <c r="D160" s="8"/>
      <c r="E160" s="8"/>
      <c r="F160" s="9"/>
      <c r="G160" s="8"/>
      <c r="H160" s="8"/>
      <c r="J160" s="8"/>
      <c r="L160" s="8"/>
      <c r="N160" s="8"/>
      <c r="P160" s="8"/>
      <c r="R160" s="8"/>
    </row>
    <row r="161" spans="1:18" ht="13.8" x14ac:dyDescent="0.25">
      <c r="A161" s="8"/>
      <c r="B161" s="8"/>
      <c r="C161" s="8"/>
      <c r="D161" s="8"/>
      <c r="E161" s="8"/>
      <c r="F161" s="9"/>
      <c r="G161" s="8"/>
      <c r="H161" s="8"/>
      <c r="J161" s="8"/>
      <c r="L161" s="8"/>
      <c r="N161" s="8"/>
      <c r="P161" s="8"/>
      <c r="R161" s="8"/>
    </row>
    <row r="162" spans="1:18" ht="13.8" x14ac:dyDescent="0.25">
      <c r="A162" s="8"/>
      <c r="B162" s="8"/>
      <c r="C162" s="8"/>
      <c r="D162" s="8"/>
      <c r="E162" s="8"/>
      <c r="F162" s="9"/>
      <c r="G162" s="8"/>
      <c r="H162" s="8"/>
      <c r="J162" s="8"/>
      <c r="L162" s="8"/>
      <c r="N162" s="8"/>
      <c r="P162" s="8"/>
      <c r="R162" s="8"/>
    </row>
    <row r="163" spans="1:18" ht="13.8" x14ac:dyDescent="0.25">
      <c r="A163" s="8"/>
      <c r="B163" s="8"/>
      <c r="C163" s="8"/>
      <c r="D163" s="8"/>
      <c r="E163" s="8"/>
      <c r="F163" s="9"/>
      <c r="G163" s="8"/>
      <c r="H163" s="8"/>
      <c r="J163" s="8"/>
      <c r="L163" s="8"/>
      <c r="N163" s="8"/>
      <c r="P163" s="8"/>
      <c r="R163" s="8"/>
    </row>
    <row r="164" spans="1:18" ht="13.8" x14ac:dyDescent="0.25">
      <c r="A164" s="8"/>
      <c r="B164" s="8"/>
      <c r="C164" s="8"/>
      <c r="D164" s="8"/>
      <c r="E164" s="8"/>
      <c r="F164" s="9"/>
      <c r="G164" s="8"/>
      <c r="H164" s="8"/>
      <c r="J164" s="8"/>
      <c r="L164" s="8"/>
      <c r="N164" s="8"/>
      <c r="P164" s="8"/>
      <c r="R164" s="8"/>
    </row>
    <row r="165" spans="1:18" ht="13.8" x14ac:dyDescent="0.25">
      <c r="A165" s="8"/>
      <c r="B165" s="8"/>
      <c r="C165" s="8"/>
      <c r="D165" s="8"/>
      <c r="E165" s="8"/>
      <c r="F165" s="9"/>
      <c r="G165" s="8"/>
      <c r="H165" s="8"/>
      <c r="J165" s="8"/>
      <c r="L165" s="8"/>
      <c r="N165" s="8"/>
      <c r="P165" s="8"/>
      <c r="R165" s="8"/>
    </row>
    <row r="166" spans="1:18" ht="13.8" x14ac:dyDescent="0.25">
      <c r="A166" s="8"/>
      <c r="B166" s="8"/>
      <c r="C166" s="8"/>
      <c r="D166" s="8"/>
      <c r="E166" s="8"/>
      <c r="F166" s="9"/>
      <c r="G166" s="8"/>
      <c r="H166" s="8"/>
      <c r="J166" s="8"/>
      <c r="L166" s="8"/>
      <c r="N166" s="8"/>
      <c r="P166" s="8"/>
      <c r="R166" s="8"/>
    </row>
    <row r="167" spans="1:18" ht="13.8" x14ac:dyDescent="0.25">
      <c r="A167" s="8"/>
      <c r="B167" s="8"/>
      <c r="C167" s="8"/>
      <c r="D167" s="8"/>
      <c r="E167" s="8"/>
      <c r="F167" s="9"/>
      <c r="G167" s="8"/>
      <c r="H167" s="8"/>
      <c r="J167" s="8"/>
      <c r="L167" s="8"/>
      <c r="N167" s="8"/>
      <c r="P167" s="8"/>
      <c r="R167" s="8"/>
    </row>
    <row r="168" spans="1:18" ht="13.8" x14ac:dyDescent="0.25">
      <c r="A168" s="8"/>
      <c r="B168" s="8"/>
      <c r="C168" s="8"/>
      <c r="D168" s="8"/>
      <c r="E168" s="8"/>
      <c r="F168" s="9"/>
      <c r="G168" s="8"/>
      <c r="H168" s="8"/>
      <c r="J168" s="8"/>
      <c r="L168" s="8"/>
      <c r="N168" s="8"/>
      <c r="P168" s="8"/>
      <c r="R168" s="8"/>
    </row>
    <row r="169" spans="1:18" ht="13.8" x14ac:dyDescent="0.25">
      <c r="A169" s="8"/>
      <c r="B169" s="8"/>
      <c r="C169" s="8"/>
      <c r="D169" s="8"/>
      <c r="E169" s="8"/>
      <c r="F169" s="9"/>
      <c r="G169" s="8"/>
      <c r="H169" s="8"/>
      <c r="J169" s="8"/>
      <c r="L169" s="8"/>
      <c r="N169" s="8"/>
      <c r="P169" s="8"/>
      <c r="R169" s="8"/>
    </row>
    <row r="170" spans="1:18" ht="13.8" x14ac:dyDescent="0.25">
      <c r="A170" s="8"/>
      <c r="B170" s="8"/>
      <c r="C170" s="8"/>
      <c r="D170" s="8"/>
      <c r="E170" s="8"/>
      <c r="F170" s="9"/>
      <c r="G170" s="8"/>
      <c r="H170" s="8"/>
      <c r="J170" s="8"/>
      <c r="L170" s="8"/>
      <c r="N170" s="8"/>
      <c r="P170" s="8"/>
      <c r="R170" s="8"/>
    </row>
    <row r="171" spans="1:18" ht="13.8" x14ac:dyDescent="0.25">
      <c r="A171" s="8"/>
      <c r="B171" s="8"/>
      <c r="C171" s="8"/>
      <c r="D171" s="8"/>
      <c r="E171" s="8"/>
      <c r="F171" s="9"/>
      <c r="G171" s="8"/>
      <c r="H171" s="8"/>
      <c r="J171" s="8"/>
      <c r="L171" s="8"/>
      <c r="N171" s="8"/>
      <c r="P171" s="8"/>
      <c r="R171" s="8"/>
    </row>
    <row r="172" spans="1:18" ht="13.8" x14ac:dyDescent="0.25">
      <c r="A172" s="8"/>
      <c r="B172" s="8"/>
      <c r="C172" s="8"/>
      <c r="D172" s="8"/>
      <c r="E172" s="8"/>
      <c r="F172" s="9"/>
      <c r="G172" s="8"/>
      <c r="H172" s="8"/>
      <c r="J172" s="8"/>
      <c r="L172" s="8"/>
      <c r="N172" s="8"/>
      <c r="P172" s="8"/>
      <c r="R172" s="8"/>
    </row>
    <row r="173" spans="1:18" ht="13.8" x14ac:dyDescent="0.25">
      <c r="A173" s="8"/>
      <c r="B173" s="8"/>
      <c r="C173" s="8"/>
      <c r="D173" s="8"/>
      <c r="E173" s="8"/>
      <c r="F173" s="9"/>
      <c r="G173" s="8"/>
      <c r="H173" s="8"/>
      <c r="J173" s="8"/>
      <c r="L173" s="8"/>
      <c r="N173" s="8"/>
      <c r="P173" s="8"/>
      <c r="R173" s="8"/>
    </row>
    <row r="174" spans="1:18" ht="13.8" x14ac:dyDescent="0.25">
      <c r="A174" s="8"/>
      <c r="B174" s="8"/>
      <c r="C174" s="8"/>
      <c r="D174" s="8"/>
      <c r="E174" s="8"/>
      <c r="F174" s="9"/>
      <c r="G174" s="8"/>
      <c r="H174" s="8"/>
      <c r="J174" s="8"/>
      <c r="L174" s="8"/>
      <c r="N174" s="8"/>
      <c r="P174" s="8"/>
      <c r="R174" s="8"/>
    </row>
    <row r="175" spans="1:18" ht="13.8" x14ac:dyDescent="0.25">
      <c r="A175" s="8"/>
      <c r="B175" s="8"/>
      <c r="C175" s="8"/>
      <c r="D175" s="8"/>
      <c r="E175" s="8"/>
      <c r="F175" s="9"/>
      <c r="G175" s="8"/>
      <c r="H175" s="8"/>
      <c r="J175" s="8"/>
      <c r="L175" s="8"/>
      <c r="N175" s="8"/>
      <c r="P175" s="8"/>
      <c r="R175" s="8"/>
    </row>
    <row r="176" spans="1:18" ht="13.8" x14ac:dyDescent="0.25">
      <c r="A176" s="8"/>
      <c r="B176" s="8"/>
      <c r="C176" s="8"/>
      <c r="D176" s="8"/>
      <c r="E176" s="8"/>
      <c r="F176" s="9"/>
      <c r="G176" s="8"/>
      <c r="H176" s="8"/>
      <c r="J176" s="8"/>
      <c r="L176" s="8"/>
      <c r="N176" s="8"/>
      <c r="P176" s="8"/>
      <c r="R176" s="8"/>
    </row>
    <row r="177" spans="1:18" ht="13.8" x14ac:dyDescent="0.25">
      <c r="A177" s="8"/>
      <c r="B177" s="8"/>
      <c r="C177" s="8"/>
      <c r="D177" s="8"/>
      <c r="E177" s="8"/>
      <c r="F177" s="9"/>
      <c r="G177" s="8"/>
      <c r="H177" s="8"/>
      <c r="J177" s="8"/>
      <c r="L177" s="8"/>
      <c r="N177" s="8"/>
      <c r="P177" s="8"/>
      <c r="R177" s="8"/>
    </row>
    <row r="178" spans="1:18" ht="13.8" x14ac:dyDescent="0.25">
      <c r="A178" s="8"/>
      <c r="B178" s="8"/>
      <c r="C178" s="8"/>
      <c r="D178" s="8"/>
      <c r="E178" s="8"/>
      <c r="F178" s="9"/>
      <c r="G178" s="8"/>
      <c r="H178" s="8"/>
      <c r="J178" s="8"/>
      <c r="L178" s="8"/>
      <c r="N178" s="8"/>
      <c r="P178" s="8"/>
      <c r="R178" s="8"/>
    </row>
    <row r="179" spans="1:18" ht="13.8" x14ac:dyDescent="0.25">
      <c r="A179" s="8"/>
      <c r="B179" s="8"/>
      <c r="C179" s="8"/>
      <c r="D179" s="8"/>
      <c r="E179" s="8"/>
      <c r="F179" s="9"/>
      <c r="G179" s="8"/>
      <c r="H179" s="8"/>
      <c r="J179" s="8"/>
      <c r="L179" s="8"/>
      <c r="N179" s="8"/>
      <c r="P179" s="8"/>
      <c r="R179" s="8"/>
    </row>
    <row r="180" spans="1:18" ht="13.8" x14ac:dyDescent="0.25">
      <c r="A180" s="8"/>
      <c r="B180" s="8"/>
      <c r="C180" s="8"/>
      <c r="D180" s="8"/>
      <c r="E180" s="8"/>
      <c r="F180" s="9"/>
      <c r="G180" s="8"/>
      <c r="H180" s="8"/>
      <c r="J180" s="8"/>
      <c r="L180" s="8"/>
      <c r="N180" s="8"/>
      <c r="P180" s="8"/>
      <c r="R180" s="8"/>
    </row>
    <row r="181" spans="1:18" ht="13.8" x14ac:dyDescent="0.25">
      <c r="A181" s="8"/>
      <c r="B181" s="8"/>
      <c r="C181" s="8"/>
      <c r="D181" s="8"/>
      <c r="E181" s="8"/>
      <c r="F181" s="9"/>
      <c r="G181" s="8"/>
      <c r="H181" s="8"/>
      <c r="J181" s="8"/>
      <c r="L181" s="8"/>
      <c r="N181" s="8"/>
      <c r="P181" s="8"/>
      <c r="R181" s="8"/>
    </row>
    <row r="182" spans="1:18" ht="13.8" x14ac:dyDescent="0.25">
      <c r="A182" s="8"/>
      <c r="B182" s="8"/>
      <c r="C182" s="8"/>
      <c r="D182" s="8"/>
      <c r="E182" s="8"/>
      <c r="F182" s="9"/>
      <c r="G182" s="8"/>
      <c r="H182" s="8"/>
      <c r="J182" s="8"/>
      <c r="L182" s="8"/>
      <c r="N182" s="8"/>
      <c r="P182" s="8"/>
      <c r="R182" s="8"/>
    </row>
    <row r="183" spans="1:18" ht="13.8" x14ac:dyDescent="0.25">
      <c r="A183" s="8"/>
      <c r="B183" s="8"/>
      <c r="C183" s="8"/>
      <c r="D183" s="8"/>
      <c r="E183" s="8"/>
      <c r="F183" s="9"/>
      <c r="G183" s="8"/>
      <c r="H183" s="8"/>
      <c r="J183" s="8"/>
      <c r="L183" s="8"/>
      <c r="N183" s="8"/>
      <c r="P183" s="8"/>
      <c r="R183" s="8"/>
    </row>
    <row r="184" spans="1:18" ht="13.8" x14ac:dyDescent="0.25">
      <c r="A184" s="8"/>
      <c r="B184" s="8"/>
      <c r="C184" s="8"/>
      <c r="D184" s="8"/>
      <c r="E184" s="8"/>
      <c r="F184" s="9"/>
      <c r="G184" s="8"/>
      <c r="H184" s="8"/>
      <c r="J184" s="8"/>
      <c r="L184" s="8"/>
      <c r="N184" s="8"/>
      <c r="P184" s="8"/>
      <c r="R184" s="8"/>
    </row>
    <row r="185" spans="1:18" ht="13.8" x14ac:dyDescent="0.25">
      <c r="A185" s="8"/>
      <c r="B185" s="8"/>
      <c r="C185" s="8"/>
      <c r="D185" s="8"/>
      <c r="E185" s="8"/>
      <c r="F185" s="9"/>
      <c r="G185" s="8"/>
      <c r="H185" s="8"/>
      <c r="J185" s="8"/>
      <c r="L185" s="8"/>
      <c r="N185" s="8"/>
      <c r="P185" s="8"/>
      <c r="R185" s="8"/>
    </row>
  </sheetData>
  <dataConsolidate/>
  <phoneticPr fontId="0" type="noConversion"/>
  <pageMargins left="0.74803149606299213" right="0.74803149606299213" top="0.78740157480314965" bottom="0.78740157480314965" header="0.51181102362204722" footer="0.51181102362204722"/>
  <pageSetup paperSize="9" scale="84" orientation="portrait"/>
  <headerFooter alignWithMargins="0">
    <oddFooter>&amp;L&amp;"Arial,Cursief"&amp;8&amp;D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"/>
  <sheetViews>
    <sheetView workbookViewId="0">
      <selection activeCell="A15" sqref="A15"/>
    </sheetView>
  </sheetViews>
  <sheetFormatPr defaultColWidth="8.77734375" defaultRowHeight="13.2" x14ac:dyDescent="0.25"/>
  <cols>
    <col min="1" max="1" width="27.44140625" bestFit="1" customWidth="1"/>
    <col min="2" max="2" width="8.77734375" customWidth="1"/>
    <col min="3" max="3" width="11.33203125" style="34" bestFit="1" customWidth="1"/>
  </cols>
  <sheetData>
    <row r="1" spans="1:3" x14ac:dyDescent="0.25">
      <c r="A1" t="s">
        <v>36</v>
      </c>
    </row>
    <row r="2" spans="1:3" x14ac:dyDescent="0.25">
      <c r="A2" t="s">
        <v>38</v>
      </c>
    </row>
    <row r="3" spans="1:3" x14ac:dyDescent="0.25">
      <c r="A3" t="s">
        <v>35</v>
      </c>
    </row>
    <row r="4" spans="1:3" x14ac:dyDescent="0.25">
      <c r="A4" t="s">
        <v>37</v>
      </c>
      <c r="C4" s="34">
        <v>26.14</v>
      </c>
    </row>
    <row r="5" spans="1:3" x14ac:dyDescent="0.25">
      <c r="A5" t="s">
        <v>39</v>
      </c>
      <c r="C5" s="34">
        <v>69</v>
      </c>
    </row>
    <row r="6" spans="1:3" x14ac:dyDescent="0.25">
      <c r="A6" t="s">
        <v>40</v>
      </c>
      <c r="C6" s="34">
        <v>14</v>
      </c>
    </row>
    <row r="7" spans="1:3" x14ac:dyDescent="0.25">
      <c r="A7" t="s">
        <v>41</v>
      </c>
      <c r="C7" s="34">
        <v>85</v>
      </c>
    </row>
    <row r="8" spans="1:3" x14ac:dyDescent="0.25">
      <c r="A8" t="s">
        <v>42</v>
      </c>
      <c r="C8" s="34">
        <v>139.96</v>
      </c>
    </row>
    <row r="9" spans="1:3" x14ac:dyDescent="0.25">
      <c r="A9" t="s">
        <v>43</v>
      </c>
      <c r="C9" s="34">
        <f>9*2.35+10.14+9.85+0.87</f>
        <v>42.01</v>
      </c>
    </row>
    <row r="11" spans="1:3" x14ac:dyDescent="0.25">
      <c r="A11" t="s">
        <v>44</v>
      </c>
      <c r="C11" s="34">
        <f>SUM(C1:C10)</f>
        <v>376.11</v>
      </c>
    </row>
    <row r="14" spans="1:3" x14ac:dyDescent="0.25">
      <c r="A14">
        <f>12*43.67</f>
        <v>524.04</v>
      </c>
    </row>
  </sheetData>
  <phoneticPr fontId="0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52"/>
  <sheetViews>
    <sheetView topLeftCell="A25" workbookViewId="0">
      <selection activeCell="J6" sqref="J6"/>
    </sheetView>
  </sheetViews>
  <sheetFormatPr defaultColWidth="8.77734375" defaultRowHeight="13.2" x14ac:dyDescent="0.25"/>
  <cols>
    <col min="1" max="9" width="8.77734375" customWidth="1"/>
    <col min="10" max="10" width="9.77734375" customWidth="1"/>
    <col min="11" max="12" width="8.77734375" customWidth="1"/>
    <col min="13" max="13" width="10.6640625" bestFit="1" customWidth="1"/>
    <col min="14" max="14" width="12.109375" bestFit="1" customWidth="1"/>
    <col min="15" max="15" width="9.109375" bestFit="1" customWidth="1"/>
    <col min="16" max="16" width="10.6640625" customWidth="1"/>
  </cols>
  <sheetData>
    <row r="2" spans="1:24" ht="13.8" thickBot="1" x14ac:dyDescent="0.3"/>
    <row r="3" spans="1:24" ht="13.8" thickBot="1" x14ac:dyDescent="0.3">
      <c r="A3" s="112" t="s">
        <v>2</v>
      </c>
      <c r="B3" s="3"/>
      <c r="C3" s="14"/>
      <c r="G3" s="65">
        <v>2019</v>
      </c>
      <c r="H3" s="65">
        <v>2020</v>
      </c>
      <c r="I3" s="64"/>
      <c r="J3" s="66">
        <v>2021</v>
      </c>
      <c r="K3" s="42"/>
      <c r="M3" s="69"/>
      <c r="N3" s="70"/>
      <c r="O3" s="70"/>
      <c r="P3" s="70"/>
      <c r="Q3" s="70"/>
      <c r="R3" s="70"/>
      <c r="S3" s="70"/>
      <c r="T3" s="70"/>
      <c r="U3" s="71"/>
    </row>
    <row r="4" spans="1:24" x14ac:dyDescent="0.25">
      <c r="A4" s="14"/>
      <c r="B4" s="14"/>
      <c r="C4" s="14" t="s">
        <v>4</v>
      </c>
      <c r="G4" s="97">
        <f>35+2000+110+25+50+50+15+10+1000+20</f>
        <v>3315</v>
      </c>
      <c r="H4" s="83">
        <v>34248.81</v>
      </c>
      <c r="J4" s="97">
        <v>7863</v>
      </c>
      <c r="K4" s="42"/>
      <c r="M4" s="78" t="s">
        <v>88</v>
      </c>
      <c r="N4" s="42"/>
      <c r="O4" s="42"/>
      <c r="P4" s="107">
        <v>33670.550000000003</v>
      </c>
      <c r="Q4" s="42"/>
      <c r="R4" s="42"/>
      <c r="S4" s="42"/>
      <c r="T4" s="42"/>
      <c r="U4" s="72"/>
    </row>
    <row r="5" spans="1:24" x14ac:dyDescent="0.25">
      <c r="A5" s="14"/>
      <c r="B5" s="14"/>
      <c r="C5" s="14" t="s">
        <v>26</v>
      </c>
      <c r="G5" s="97"/>
      <c r="H5" s="97"/>
      <c r="J5" s="97">
        <v>0</v>
      </c>
      <c r="K5" s="42"/>
      <c r="M5" s="73"/>
      <c r="N5" s="19" t="s">
        <v>89</v>
      </c>
      <c r="O5" s="42"/>
      <c r="P5" s="91">
        <v>33170.9</v>
      </c>
      <c r="Q5" s="87" t="s">
        <v>85</v>
      </c>
      <c r="R5" s="87"/>
      <c r="S5" s="42"/>
      <c r="T5" s="42"/>
      <c r="U5" s="72"/>
    </row>
    <row r="6" spans="1:24" x14ac:dyDescent="0.25">
      <c r="A6" s="14"/>
      <c r="B6" s="14"/>
      <c r="C6" s="14" t="s">
        <v>27</v>
      </c>
      <c r="G6" s="97">
        <f>4800+6201</f>
        <v>11001</v>
      </c>
      <c r="H6" s="97">
        <v>10997</v>
      </c>
      <c r="J6" s="97">
        <v>10997</v>
      </c>
      <c r="K6" s="42"/>
      <c r="M6" s="73"/>
      <c r="N6" s="19" t="s">
        <v>90</v>
      </c>
      <c r="O6" s="61"/>
      <c r="P6" s="82">
        <f>SUM(P4:P5)</f>
        <v>66841.450000000012</v>
      </c>
      <c r="Q6" s="42"/>
      <c r="R6" s="19"/>
      <c r="S6" s="42"/>
      <c r="T6" s="42"/>
      <c r="U6" s="72"/>
    </row>
    <row r="7" spans="1:24" ht="13.8" thickBot="1" x14ac:dyDescent="0.3">
      <c r="A7" s="14"/>
      <c r="B7" s="14"/>
      <c r="C7" s="14" t="s">
        <v>5</v>
      </c>
      <c r="G7" s="97">
        <v>342</v>
      </c>
      <c r="H7" s="97"/>
      <c r="J7" s="97">
        <v>0</v>
      </c>
      <c r="K7" s="42"/>
      <c r="M7" s="73"/>
      <c r="N7" s="19" t="s">
        <v>91</v>
      </c>
      <c r="O7" s="61"/>
      <c r="P7" s="108">
        <f>J38</f>
        <v>31083.910000000003</v>
      </c>
      <c r="Q7" s="88" t="s">
        <v>86</v>
      </c>
      <c r="R7" s="88"/>
      <c r="S7" s="42"/>
      <c r="T7" s="42"/>
      <c r="U7" s="72"/>
    </row>
    <row r="8" spans="1:24" x14ac:dyDescent="0.25">
      <c r="A8" s="14"/>
      <c r="B8" s="14"/>
      <c r="C8" s="14" t="s">
        <v>6</v>
      </c>
      <c r="G8" s="97">
        <v>4.7699999999999996</v>
      </c>
      <c r="H8" s="97"/>
      <c r="J8" s="97">
        <v>0</v>
      </c>
      <c r="K8" s="42"/>
      <c r="M8" s="73"/>
      <c r="N8" s="80" t="s">
        <v>94</v>
      </c>
      <c r="O8" s="42"/>
      <c r="P8" s="94">
        <f>P6-P7</f>
        <v>35757.540000000008</v>
      </c>
      <c r="Q8" s="42"/>
      <c r="R8" s="42"/>
      <c r="S8" s="42"/>
      <c r="T8" s="42"/>
      <c r="U8" s="72"/>
    </row>
    <row r="9" spans="1:24" ht="13.8" thickBot="1" x14ac:dyDescent="0.3">
      <c r="A9" s="14"/>
      <c r="B9" s="14"/>
      <c r="C9" s="14" t="s">
        <v>24</v>
      </c>
      <c r="G9" s="83">
        <v>0.09</v>
      </c>
      <c r="H9" s="97"/>
      <c r="J9" s="97">
        <v>292</v>
      </c>
      <c r="K9" s="42"/>
      <c r="M9" s="73"/>
      <c r="N9" s="19" t="s">
        <v>91</v>
      </c>
      <c r="O9" s="42"/>
      <c r="P9" s="93">
        <v>30000</v>
      </c>
      <c r="Q9" s="42"/>
      <c r="R9" s="74" t="s">
        <v>87</v>
      </c>
      <c r="S9" s="42"/>
      <c r="T9" s="42"/>
      <c r="U9" s="72"/>
    </row>
    <row r="10" spans="1:24" x14ac:dyDescent="0.25">
      <c r="A10" s="14"/>
      <c r="B10" s="14"/>
      <c r="C10" s="14" t="s">
        <v>69</v>
      </c>
      <c r="G10" s="83"/>
      <c r="H10" s="97">
        <f>13017.6+1616</f>
        <v>14633.6</v>
      </c>
      <c r="J10" s="97">
        <v>13017</v>
      </c>
      <c r="K10" s="42"/>
      <c r="M10" s="73"/>
      <c r="N10" s="75" t="s">
        <v>123</v>
      </c>
      <c r="O10" s="42"/>
      <c r="P10" s="82">
        <f>P8-P9</f>
        <v>5757.5400000000081</v>
      </c>
      <c r="Q10" s="42"/>
      <c r="R10" s="42"/>
      <c r="S10" s="42"/>
      <c r="T10" s="42"/>
      <c r="U10" s="72"/>
    </row>
    <row r="11" spans="1:24" ht="13.8" thickBot="1" x14ac:dyDescent="0.3">
      <c r="A11" s="14"/>
      <c r="B11" s="14"/>
      <c r="C11" s="14" t="s">
        <v>70</v>
      </c>
      <c r="G11" s="83"/>
      <c r="H11" s="97"/>
      <c r="J11" s="97">
        <v>0</v>
      </c>
      <c r="K11" s="42"/>
      <c r="M11" s="78" t="s">
        <v>92</v>
      </c>
      <c r="N11" s="19" t="s">
        <v>93</v>
      </c>
      <c r="O11" s="42"/>
      <c r="P11" s="95">
        <v>5727.54</v>
      </c>
      <c r="Q11" s="42"/>
      <c r="R11" s="19" t="s">
        <v>95</v>
      </c>
      <c r="S11" s="42"/>
      <c r="T11" s="42"/>
      <c r="U11" s="72"/>
    </row>
    <row r="12" spans="1:24" x14ac:dyDescent="0.25">
      <c r="A12" s="14"/>
      <c r="B12" s="14"/>
      <c r="C12" s="55" t="s">
        <v>82</v>
      </c>
      <c r="G12" s="97"/>
      <c r="H12" s="97"/>
      <c r="J12" s="97">
        <v>1000</v>
      </c>
      <c r="K12" s="42"/>
      <c r="M12" s="73"/>
      <c r="N12" s="74" t="s">
        <v>101</v>
      </c>
      <c r="O12" s="19"/>
      <c r="P12" s="96">
        <f>P11-P10</f>
        <v>-30.000000000008185</v>
      </c>
      <c r="Q12" s="42"/>
      <c r="R12" s="84" t="s">
        <v>122</v>
      </c>
      <c r="S12" s="42"/>
      <c r="T12" s="42"/>
      <c r="U12" s="72"/>
    </row>
    <row r="13" spans="1:24" ht="13.8" thickBot="1" x14ac:dyDescent="0.3">
      <c r="A13" s="14"/>
      <c r="B13" s="14"/>
      <c r="C13" s="14"/>
      <c r="G13" s="98">
        <f>SUM(G4:G12)</f>
        <v>14662.86</v>
      </c>
      <c r="H13" s="98">
        <f>SUM(H4:H12)</f>
        <v>59879.409999999996</v>
      </c>
      <c r="J13" s="111">
        <f>SUM(J4:J12)</f>
        <v>33169</v>
      </c>
      <c r="K13" s="61"/>
      <c r="M13" s="76"/>
      <c r="N13" s="79"/>
      <c r="O13" s="62"/>
      <c r="P13" s="62"/>
      <c r="Q13" s="62"/>
      <c r="R13" s="62"/>
      <c r="S13" s="62"/>
      <c r="T13" s="62"/>
      <c r="U13" s="77"/>
    </row>
    <row r="14" spans="1:24" x14ac:dyDescent="0.25">
      <c r="A14" s="14"/>
      <c r="B14" s="14"/>
      <c r="C14" s="14"/>
      <c r="G14" s="97"/>
      <c r="H14" s="97"/>
      <c r="J14" s="97"/>
      <c r="K14" s="42"/>
    </row>
    <row r="15" spans="1:24" x14ac:dyDescent="0.25">
      <c r="A15" s="113" t="s">
        <v>7</v>
      </c>
      <c r="B15" s="3"/>
      <c r="C15" s="14"/>
      <c r="G15" s="97"/>
      <c r="H15" s="97"/>
      <c r="J15" s="97"/>
      <c r="K15" s="42"/>
    </row>
    <row r="16" spans="1:24" x14ac:dyDescent="0.25">
      <c r="A16" s="14"/>
      <c r="B16" s="14" t="s">
        <v>110</v>
      </c>
      <c r="C16" s="14" t="s">
        <v>8</v>
      </c>
      <c r="G16" s="97">
        <f>12118.15+2346.18</f>
        <v>14464.33</v>
      </c>
      <c r="H16" s="97">
        <f>12456.83</f>
        <v>12456.83</v>
      </c>
      <c r="J16" s="109">
        <v>10030.049999999999</v>
      </c>
      <c r="K16" s="19"/>
      <c r="X16" s="14" t="s">
        <v>78</v>
      </c>
    </row>
    <row r="17" spans="1:16" x14ac:dyDescent="0.25">
      <c r="A17" s="14"/>
      <c r="B17" s="14"/>
      <c r="C17" s="14" t="s">
        <v>46</v>
      </c>
      <c r="G17" s="97">
        <f>347.5+30</f>
        <v>377.5</v>
      </c>
      <c r="H17" s="97">
        <v>710</v>
      </c>
      <c r="J17" s="97"/>
      <c r="K17" s="42"/>
    </row>
    <row r="18" spans="1:16" x14ac:dyDescent="0.25">
      <c r="A18" s="14"/>
      <c r="B18" s="14"/>
      <c r="C18" s="14" t="s">
        <v>53</v>
      </c>
      <c r="G18" s="97"/>
      <c r="H18" s="97"/>
      <c r="J18" s="97"/>
      <c r="K18" s="42"/>
      <c r="L18" s="14" t="s">
        <v>62</v>
      </c>
    </row>
    <row r="19" spans="1:16" x14ac:dyDescent="0.25">
      <c r="A19" s="14"/>
      <c r="B19" s="14"/>
      <c r="C19" s="14" t="s">
        <v>45</v>
      </c>
      <c r="G19" s="97">
        <v>650</v>
      </c>
      <c r="H19" s="97"/>
      <c r="J19" s="97"/>
      <c r="K19" s="42"/>
    </row>
    <row r="20" spans="1:16" x14ac:dyDescent="0.25">
      <c r="A20" s="14"/>
      <c r="B20" s="14"/>
      <c r="C20" s="14" t="s">
        <v>51</v>
      </c>
      <c r="G20" s="97"/>
      <c r="H20" s="97"/>
      <c r="J20" s="97"/>
      <c r="K20" s="42"/>
    </row>
    <row r="21" spans="1:16" x14ac:dyDescent="0.25">
      <c r="A21" s="14"/>
      <c r="B21" s="14" t="s">
        <v>111</v>
      </c>
      <c r="C21" s="55" t="s">
        <v>77</v>
      </c>
      <c r="G21" s="97"/>
      <c r="H21" s="97"/>
      <c r="J21" s="109">
        <v>285.04000000000002</v>
      </c>
      <c r="K21" s="19"/>
    </row>
    <row r="22" spans="1:16" x14ac:dyDescent="0.25">
      <c r="A22" s="14"/>
      <c r="B22" s="14"/>
      <c r="C22" s="14" t="s">
        <v>54</v>
      </c>
      <c r="G22" s="97">
        <f>4446.75+629.2</f>
        <v>5075.95</v>
      </c>
      <c r="H22" s="97">
        <v>9620.57</v>
      </c>
      <c r="J22" s="97"/>
      <c r="K22" s="42"/>
    </row>
    <row r="23" spans="1:16" x14ac:dyDescent="0.25">
      <c r="A23" s="14"/>
      <c r="B23" s="14" t="s">
        <v>115</v>
      </c>
      <c r="C23" s="14" t="s">
        <v>55</v>
      </c>
      <c r="G23" s="97">
        <f>20749.08</f>
        <v>20749.080000000002</v>
      </c>
      <c r="H23" s="97"/>
      <c r="J23" s="99">
        <f>O25</f>
        <v>13740</v>
      </c>
      <c r="K23" s="19"/>
      <c r="L23" s="55" t="s">
        <v>81</v>
      </c>
      <c r="O23" s="103">
        <v>1205</v>
      </c>
      <c r="P23" s="14" t="s">
        <v>113</v>
      </c>
    </row>
    <row r="24" spans="1:16" x14ac:dyDescent="0.25">
      <c r="A24" s="14"/>
      <c r="B24" s="14"/>
      <c r="C24" s="14" t="s">
        <v>47</v>
      </c>
      <c r="G24" s="97"/>
      <c r="H24" s="97"/>
      <c r="J24" s="97"/>
      <c r="K24" s="42"/>
      <c r="O24" s="104">
        <v>12535</v>
      </c>
      <c r="P24" s="14" t="s">
        <v>114</v>
      </c>
    </row>
    <row r="25" spans="1:16" x14ac:dyDescent="0.25">
      <c r="A25" s="14"/>
      <c r="B25" s="14"/>
      <c r="C25" s="14" t="s">
        <v>28</v>
      </c>
      <c r="G25" s="97"/>
      <c r="H25" s="97"/>
      <c r="J25" s="97"/>
      <c r="K25" s="42"/>
      <c r="O25" s="2">
        <f>SUM(O23:O24)</f>
        <v>13740</v>
      </c>
    </row>
    <row r="26" spans="1:16" x14ac:dyDescent="0.25">
      <c r="A26" s="14"/>
      <c r="B26" s="14" t="s">
        <v>109</v>
      </c>
      <c r="C26" s="14" t="s">
        <v>9</v>
      </c>
      <c r="G26" s="97">
        <f>35.05+35.05+124.63+34.87+16.44+36.62+11.92+40+12.19+61.71</f>
        <v>408.47999999999996</v>
      </c>
      <c r="H26" s="97">
        <v>204.04</v>
      </c>
      <c r="J26" s="109">
        <v>177</v>
      </c>
      <c r="K26" s="80"/>
      <c r="L26" s="14" t="s">
        <v>96</v>
      </c>
    </row>
    <row r="27" spans="1:16" x14ac:dyDescent="0.25">
      <c r="A27" s="14"/>
      <c r="B27" s="14" t="s">
        <v>105</v>
      </c>
      <c r="C27" s="14" t="s">
        <v>73</v>
      </c>
      <c r="G27" s="97"/>
      <c r="H27" s="97"/>
      <c r="J27" s="109">
        <v>60.5</v>
      </c>
      <c r="K27" s="19"/>
    </row>
    <row r="28" spans="1:16" x14ac:dyDescent="0.25">
      <c r="A28" s="14"/>
      <c r="B28" s="14" t="s">
        <v>106</v>
      </c>
      <c r="C28" s="14" t="s">
        <v>74</v>
      </c>
      <c r="G28" s="97"/>
      <c r="H28" s="97"/>
      <c r="J28" s="109">
        <v>16.399999999999999</v>
      </c>
      <c r="K28" s="19"/>
    </row>
    <row r="29" spans="1:16" x14ac:dyDescent="0.25">
      <c r="A29" s="14"/>
      <c r="B29" s="14" t="s">
        <v>107</v>
      </c>
      <c r="C29" s="14" t="s">
        <v>75</v>
      </c>
      <c r="G29" s="97"/>
      <c r="H29" s="97"/>
      <c r="J29" s="109">
        <v>30</v>
      </c>
      <c r="K29" s="19"/>
      <c r="O29" s="105">
        <v>3890.07</v>
      </c>
      <c r="P29" s="14" t="s">
        <v>117</v>
      </c>
    </row>
    <row r="30" spans="1:16" x14ac:dyDescent="0.25">
      <c r="A30" s="14"/>
      <c r="B30" s="14" t="s">
        <v>103</v>
      </c>
      <c r="C30" s="55" t="s">
        <v>72</v>
      </c>
      <c r="G30" s="97">
        <f>18.15+90.75+60.5+18.15+18.15+18.15+18.15+18.15+18.15+18.15+42.35+18.15+18.15</f>
        <v>375.09999999999997</v>
      </c>
      <c r="H30" s="97">
        <v>630.5</v>
      </c>
      <c r="J30" s="109">
        <v>750</v>
      </c>
      <c r="K30" s="19"/>
      <c r="O30" s="105">
        <v>1003.77</v>
      </c>
      <c r="P30" s="14" t="s">
        <v>118</v>
      </c>
    </row>
    <row r="31" spans="1:16" x14ac:dyDescent="0.25">
      <c r="A31" s="14"/>
      <c r="B31" s="14" t="s">
        <v>104</v>
      </c>
      <c r="C31" s="14" t="s">
        <v>23</v>
      </c>
      <c r="G31" s="97">
        <f>193.2+404.62</f>
        <v>597.81999999999994</v>
      </c>
      <c r="H31" s="97">
        <v>597.82000000000005</v>
      </c>
      <c r="J31" s="109">
        <v>440.62</v>
      </c>
      <c r="K31" s="19"/>
      <c r="O31" s="106">
        <v>114.08</v>
      </c>
      <c r="P31" s="14" t="s">
        <v>120</v>
      </c>
    </row>
    <row r="32" spans="1:16" x14ac:dyDescent="0.25">
      <c r="A32" s="14"/>
      <c r="B32" s="14" t="s">
        <v>102</v>
      </c>
      <c r="C32" s="55" t="s">
        <v>71</v>
      </c>
      <c r="G32" s="97"/>
      <c r="H32" s="97"/>
      <c r="J32" s="109">
        <v>196.08</v>
      </c>
      <c r="K32" s="19"/>
      <c r="O32">
        <f>SUM(O29:O31)</f>
        <v>5007.92</v>
      </c>
    </row>
    <row r="33" spans="1:14" x14ac:dyDescent="0.25">
      <c r="A33" s="14"/>
      <c r="B33" s="14" t="s">
        <v>112</v>
      </c>
      <c r="C33" s="55" t="s">
        <v>79</v>
      </c>
      <c r="G33" s="97"/>
      <c r="H33" s="97">
        <v>1036.3</v>
      </c>
      <c r="J33" s="109">
        <v>350</v>
      </c>
      <c r="K33" s="80"/>
    </row>
    <row r="34" spans="1:14" x14ac:dyDescent="0.25">
      <c r="A34" s="14"/>
      <c r="B34" s="14"/>
      <c r="C34" s="55" t="s">
        <v>100</v>
      </c>
      <c r="G34" s="97"/>
      <c r="H34" s="97">
        <v>1494.35</v>
      </c>
      <c r="J34" s="97"/>
      <c r="K34" s="19"/>
    </row>
    <row r="35" spans="1:14" x14ac:dyDescent="0.25">
      <c r="A35" s="14"/>
      <c r="B35" s="14" t="s">
        <v>119</v>
      </c>
      <c r="C35" s="55" t="s">
        <v>80</v>
      </c>
      <c r="G35" s="97"/>
      <c r="H35" s="97"/>
      <c r="J35" s="99">
        <v>5008.22</v>
      </c>
      <c r="K35" s="80"/>
    </row>
    <row r="36" spans="1:14" x14ac:dyDescent="0.25">
      <c r="A36" s="14"/>
      <c r="B36" s="14"/>
      <c r="C36" s="14" t="s">
        <v>56</v>
      </c>
      <c r="G36" s="97"/>
      <c r="H36" s="97"/>
      <c r="J36" s="97"/>
      <c r="K36" s="42"/>
    </row>
    <row r="37" spans="1:14" x14ac:dyDescent="0.25">
      <c r="G37" s="97"/>
      <c r="H37" s="97"/>
      <c r="J37" s="97"/>
      <c r="K37" s="42"/>
    </row>
    <row r="38" spans="1:14" x14ac:dyDescent="0.25">
      <c r="G38" s="85">
        <f>SUM(G16:G37)</f>
        <v>42698.26</v>
      </c>
      <c r="H38" s="86">
        <f>SUM(H16:H37)</f>
        <v>26750.41</v>
      </c>
      <c r="J38" s="110">
        <f>SUM(J16:J37)</f>
        <v>31083.910000000003</v>
      </c>
      <c r="K38" s="80"/>
    </row>
    <row r="39" spans="1:14" ht="13.8" thickBot="1" x14ac:dyDescent="0.3">
      <c r="G39" s="63"/>
      <c r="H39" s="67"/>
      <c r="J39" s="67"/>
      <c r="K39" s="42"/>
    </row>
    <row r="40" spans="1:14" x14ac:dyDescent="0.25">
      <c r="J40" s="68"/>
    </row>
    <row r="43" spans="1:14" x14ac:dyDescent="0.25">
      <c r="L43" s="100" t="s">
        <v>108</v>
      </c>
      <c r="M43" s="101">
        <f>SUM(J27:J32)</f>
        <v>1493.6</v>
      </c>
    </row>
    <row r="44" spans="1:14" x14ac:dyDescent="0.25">
      <c r="L44" s="100" t="s">
        <v>109</v>
      </c>
      <c r="M44" s="101">
        <f>J26</f>
        <v>177</v>
      </c>
    </row>
    <row r="45" spans="1:14" x14ac:dyDescent="0.25">
      <c r="L45" s="100" t="s">
        <v>110</v>
      </c>
      <c r="M45" s="101">
        <f>J16</f>
        <v>10030.049999999999</v>
      </c>
    </row>
    <row r="46" spans="1:14" x14ac:dyDescent="0.25">
      <c r="L46" s="100" t="s">
        <v>116</v>
      </c>
      <c r="M46" s="101">
        <f>J21+J33+J23</f>
        <v>14375.04</v>
      </c>
      <c r="N46" s="2"/>
    </row>
    <row r="47" spans="1:14" x14ac:dyDescent="0.25">
      <c r="L47" s="100" t="s">
        <v>121</v>
      </c>
      <c r="M47" s="101">
        <f>J35</f>
        <v>5008.22</v>
      </c>
    </row>
    <row r="48" spans="1:14" x14ac:dyDescent="0.25">
      <c r="L48" s="102"/>
      <c r="M48" s="102"/>
    </row>
    <row r="49" spans="10:13" x14ac:dyDescent="0.25">
      <c r="J49" s="14" t="s">
        <v>130</v>
      </c>
      <c r="L49" s="102"/>
      <c r="M49" s="123">
        <f>SUM(M43:M47)</f>
        <v>31083.910000000003</v>
      </c>
    </row>
    <row r="50" spans="10:13" x14ac:dyDescent="0.25">
      <c r="L50" s="102"/>
      <c r="M50" s="102"/>
    </row>
    <row r="51" spans="10:13" x14ac:dyDescent="0.25">
      <c r="L51" s="102"/>
      <c r="M51" s="102"/>
    </row>
    <row r="52" spans="10:13" x14ac:dyDescent="0.25">
      <c r="L52" s="102"/>
      <c r="M52" s="102"/>
    </row>
  </sheetData>
  <phoneticPr fontId="0" type="noConversion"/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BALANS</vt:lpstr>
      <vt:lpstr>2022</vt:lpstr>
      <vt:lpstr>Overige kosten</vt:lpstr>
      <vt:lpstr>Berekening baten en lasten</vt:lpstr>
    </vt:vector>
  </TitlesOfParts>
  <Company>Brabers &amp;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Tiny Verlaan</dc:creator>
  <cp:lastModifiedBy>Benhayon, DB (Daniel) (BDG)</cp:lastModifiedBy>
  <cp:lastPrinted>2017-08-28T11:39:33Z</cp:lastPrinted>
  <dcterms:created xsi:type="dcterms:W3CDTF">2005-02-01T09:40:00Z</dcterms:created>
  <dcterms:modified xsi:type="dcterms:W3CDTF">2023-01-28T09:14:15Z</dcterms:modified>
</cp:coreProperties>
</file>